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 tabRatio="863" activeTab="8"/>
  </bookViews>
  <sheets>
    <sheet name="FID 544-2" sheetId="31" r:id="rId1"/>
    <sheet name="FID 544-3" sheetId="30" r:id="rId2"/>
    <sheet name="FID 544-16" sheetId="29" r:id="rId3"/>
    <sheet name="Consolidado FID 544" sheetId="28" r:id="rId4"/>
    <sheet name="FONAFIFO" sheetId="27" r:id="rId5"/>
    <sheet name="Consolidado" sheetId="32" r:id="rId6"/>
    <sheet name="SIPP FID 544" sheetId="33" r:id="rId7"/>
    <sheet name="SIPP FID FONAFIFO" sheetId="34" r:id="rId8"/>
    <sheet name="Detalle" sheetId="14" r:id="rId9"/>
  </sheets>
  <definedNames>
    <definedName name="_xlnm._FilterDatabase" localSheetId="8" hidden="1">Detalle!$A$10:$I$101</definedName>
    <definedName name="_xlnm.Print_Area" localSheetId="8">Detalle!$A$11:$I$101</definedName>
    <definedName name="_xlnm.Print_Area" localSheetId="4">FONAFIFO!$A$1:$I$40</definedName>
    <definedName name="_xlnm.Print_Titles" localSheetId="8">Detalle!$1:$10</definedName>
  </definedNames>
  <calcPr calcId="145621"/>
  <pivotCaches>
    <pivotCache cacheId="0" r:id="rId10"/>
  </pivotCaches>
</workbook>
</file>

<file path=xl/calcChain.xml><?xml version="1.0" encoding="utf-8"?>
<calcChain xmlns="http://schemas.openxmlformats.org/spreadsheetml/2006/main">
  <c r="G28" i="27" l="1"/>
  <c r="G18" i="31" l="1"/>
  <c r="E34" i="14"/>
  <c r="E32" i="14"/>
  <c r="E18" i="14"/>
  <c r="G20" i="28" l="1"/>
  <c r="E20" i="28"/>
  <c r="D20" i="28"/>
  <c r="C20" i="28"/>
  <c r="I18" i="31"/>
  <c r="F18" i="31"/>
  <c r="H16" i="28" l="1"/>
  <c r="G16" i="28"/>
  <c r="H15" i="28"/>
  <c r="G15" i="28"/>
  <c r="D14" i="31"/>
  <c r="G19" i="28" l="1"/>
  <c r="G13" i="28"/>
  <c r="H39" i="28" l="1"/>
  <c r="D39" i="28"/>
  <c r="E39" i="28"/>
  <c r="C39" i="28"/>
  <c r="G36" i="28"/>
  <c r="D36" i="28"/>
  <c r="E36" i="28"/>
  <c r="C36" i="28"/>
  <c r="H33" i="28"/>
  <c r="D33" i="28"/>
  <c r="E33" i="28"/>
  <c r="C33" i="28"/>
  <c r="G30" i="28"/>
  <c r="H29" i="28"/>
  <c r="G27" i="28"/>
  <c r="G28" i="28"/>
  <c r="G26" i="28"/>
  <c r="D25" i="28"/>
  <c r="E25" i="28"/>
  <c r="D19" i="28"/>
  <c r="D18" i="28"/>
  <c r="D14" i="28"/>
  <c r="E14" i="28"/>
  <c r="D12" i="28"/>
  <c r="E12" i="28"/>
  <c r="D30" i="28"/>
  <c r="F30" i="28" s="1"/>
  <c r="I30" i="28" s="1"/>
  <c r="E30" i="28"/>
  <c r="D29" i="28"/>
  <c r="E29" i="28"/>
  <c r="D28" i="28"/>
  <c r="F28" i="28" s="1"/>
  <c r="I28" i="28" s="1"/>
  <c r="E28" i="28"/>
  <c r="D27" i="28"/>
  <c r="E27" i="28"/>
  <c r="D26" i="28"/>
  <c r="E26" i="28"/>
  <c r="C27" i="28"/>
  <c r="C28" i="28"/>
  <c r="C29" i="28"/>
  <c r="C30" i="28"/>
  <c r="C26" i="28"/>
  <c r="H25" i="28"/>
  <c r="C25" i="28"/>
  <c r="G22" i="28"/>
  <c r="D22" i="28"/>
  <c r="E22" i="28"/>
  <c r="C22" i="28"/>
  <c r="G21" i="28"/>
  <c r="D21" i="28"/>
  <c r="E21" i="28"/>
  <c r="C21" i="28"/>
  <c r="E19" i="28"/>
  <c r="C19" i="28"/>
  <c r="G18" i="28"/>
  <c r="E18" i="28"/>
  <c r="C18" i="28"/>
  <c r="G17" i="28"/>
  <c r="D17" i="28"/>
  <c r="E17" i="28"/>
  <c r="C17" i="28"/>
  <c r="D16" i="28"/>
  <c r="E16" i="28"/>
  <c r="C16" i="28"/>
  <c r="E15" i="28"/>
  <c r="D15" i="28"/>
  <c r="C15" i="28"/>
  <c r="G14" i="28"/>
  <c r="C14" i="28"/>
  <c r="E13" i="28"/>
  <c r="D13" i="28"/>
  <c r="C13" i="28"/>
  <c r="H12" i="28"/>
  <c r="C12" i="28"/>
  <c r="F27" i="28"/>
  <c r="I27" i="28" s="1"/>
  <c r="F29" i="28"/>
  <c r="I29" i="28" s="1"/>
  <c r="D29" i="27"/>
  <c r="E29" i="27"/>
  <c r="F29" i="27"/>
  <c r="G29" i="27"/>
  <c r="H30" i="27" s="1"/>
  <c r="H29" i="27"/>
  <c r="I29" i="27"/>
  <c r="C29" i="27"/>
  <c r="G27" i="27"/>
  <c r="F27" i="27"/>
  <c r="I27" i="27" s="1"/>
  <c r="E24" i="27"/>
  <c r="G24" i="27"/>
  <c r="H24" i="27"/>
  <c r="C24" i="27"/>
  <c r="D22" i="27"/>
  <c r="D24" i="27" s="1"/>
  <c r="F21" i="27" l="1"/>
  <c r="F23" i="27"/>
  <c r="I23" i="27" s="1"/>
  <c r="F22" i="27"/>
  <c r="I22" i="27" s="1"/>
  <c r="D13" i="27"/>
  <c r="D12" i="27"/>
  <c r="D19" i="29"/>
  <c r="E19" i="29"/>
  <c r="F19" i="29"/>
  <c r="G19" i="29"/>
  <c r="H19" i="29"/>
  <c r="I19" i="29"/>
  <c r="C19" i="29"/>
  <c r="I21" i="27" l="1"/>
  <c r="I24" i="27" s="1"/>
  <c r="F24" i="27"/>
  <c r="F25" i="31"/>
  <c r="I25" i="31" s="1"/>
  <c r="F26" i="31"/>
  <c r="I26" i="31" s="1"/>
  <c r="F27" i="31"/>
  <c r="I27" i="31" s="1"/>
  <c r="H28" i="27" l="1"/>
  <c r="E28" i="27"/>
  <c r="D28" i="27"/>
  <c r="C28" i="27"/>
  <c r="F26" i="27"/>
  <c r="F28" i="27" s="1"/>
  <c r="H19" i="27"/>
  <c r="G19" i="27"/>
  <c r="E19" i="27"/>
  <c r="D19" i="27"/>
  <c r="C19" i="27"/>
  <c r="F18" i="27"/>
  <c r="F19" i="27" s="1"/>
  <c r="H16" i="27"/>
  <c r="G16" i="27"/>
  <c r="E16" i="27"/>
  <c r="D16" i="27"/>
  <c r="C16" i="27"/>
  <c r="F15" i="27"/>
  <c r="I15" i="27" s="1"/>
  <c r="F14" i="27"/>
  <c r="I14" i="27" s="1"/>
  <c r="F13" i="27"/>
  <c r="I13" i="27" s="1"/>
  <c r="F12" i="27"/>
  <c r="H40" i="28"/>
  <c r="G40" i="28"/>
  <c r="E40" i="28"/>
  <c r="D40" i="28"/>
  <c r="C40" i="28"/>
  <c r="F39" i="28"/>
  <c r="F40" i="28" s="1"/>
  <c r="H37" i="28"/>
  <c r="G37" i="28"/>
  <c r="E37" i="28"/>
  <c r="D37" i="28"/>
  <c r="C37" i="28"/>
  <c r="F36" i="28"/>
  <c r="F37" i="28" s="1"/>
  <c r="H34" i="28"/>
  <c r="G34" i="28"/>
  <c r="E34" i="28"/>
  <c r="D34" i="28"/>
  <c r="C34" i="28"/>
  <c r="F33" i="28"/>
  <c r="F34" i="28" s="1"/>
  <c r="H31" i="28"/>
  <c r="G31" i="28"/>
  <c r="E31" i="28"/>
  <c r="D31" i="28"/>
  <c r="C31" i="28"/>
  <c r="F26" i="28"/>
  <c r="I26" i="28" s="1"/>
  <c r="F25" i="28"/>
  <c r="H23" i="28"/>
  <c r="G23" i="28"/>
  <c r="E23" i="28"/>
  <c r="D23" i="28"/>
  <c r="C23" i="28"/>
  <c r="F22" i="28"/>
  <c r="I22" i="28" s="1"/>
  <c r="F21" i="28"/>
  <c r="I21" i="28" s="1"/>
  <c r="F20" i="28"/>
  <c r="I20" i="28" s="1"/>
  <c r="F19" i="28"/>
  <c r="I19" i="28" s="1"/>
  <c r="F18" i="28"/>
  <c r="I18" i="28" s="1"/>
  <c r="F17" i="28"/>
  <c r="I17" i="28" s="1"/>
  <c r="F16" i="28"/>
  <c r="I16" i="28" s="1"/>
  <c r="F15" i="28"/>
  <c r="I15" i="28" s="1"/>
  <c r="F14" i="28"/>
  <c r="I14" i="28" s="1"/>
  <c r="F13" i="28"/>
  <c r="I13" i="28" s="1"/>
  <c r="F12" i="28"/>
  <c r="I12" i="28" s="1"/>
  <c r="H18" i="29"/>
  <c r="G18" i="29"/>
  <c r="E18" i="29"/>
  <c r="D18" i="29"/>
  <c r="C18" i="29"/>
  <c r="F17" i="29"/>
  <c r="I17" i="29" s="1"/>
  <c r="F16" i="29"/>
  <c r="I16" i="29" s="1"/>
  <c r="F15" i="29"/>
  <c r="I15" i="29" s="1"/>
  <c r="F14" i="29"/>
  <c r="I14" i="29" s="1"/>
  <c r="F13" i="29"/>
  <c r="I13" i="29" s="1"/>
  <c r="F12" i="29"/>
  <c r="H20" i="30"/>
  <c r="H21" i="30" s="1"/>
  <c r="G20" i="30"/>
  <c r="G21" i="30" s="1"/>
  <c r="E20" i="30"/>
  <c r="E21" i="30" s="1"/>
  <c r="D20" i="30"/>
  <c r="D21" i="30" s="1"/>
  <c r="C20" i="30"/>
  <c r="C21" i="30" s="1"/>
  <c r="F19" i="30"/>
  <c r="F20" i="30" s="1"/>
  <c r="F21" i="30" s="1"/>
  <c r="H17" i="30"/>
  <c r="G17" i="30"/>
  <c r="E17" i="30"/>
  <c r="D17" i="30"/>
  <c r="C17" i="30"/>
  <c r="F16" i="30"/>
  <c r="F17" i="30" s="1"/>
  <c r="H14" i="30"/>
  <c r="G14" i="30"/>
  <c r="E14" i="30"/>
  <c r="D14" i="30"/>
  <c r="C14" i="30"/>
  <c r="F13" i="30"/>
  <c r="I13" i="30" s="1"/>
  <c r="F12" i="30"/>
  <c r="H34" i="31"/>
  <c r="G34" i="31"/>
  <c r="E34" i="31"/>
  <c r="D34" i="31"/>
  <c r="C34" i="31"/>
  <c r="F33" i="31"/>
  <c r="F34" i="31" s="1"/>
  <c r="H31" i="31"/>
  <c r="G31" i="31"/>
  <c r="E31" i="31"/>
  <c r="D31" i="31"/>
  <c r="C31" i="31"/>
  <c r="F30" i="31"/>
  <c r="F31" i="31" s="1"/>
  <c r="H28" i="31"/>
  <c r="G28" i="31"/>
  <c r="E28" i="31"/>
  <c r="D28" i="31"/>
  <c r="C28" i="31"/>
  <c r="F24" i="31"/>
  <c r="I24" i="31" s="1"/>
  <c r="F23" i="31"/>
  <c r="F28" i="31" s="1"/>
  <c r="H21" i="31"/>
  <c r="E21" i="31"/>
  <c r="D21" i="31"/>
  <c r="C21" i="31"/>
  <c r="F20" i="31"/>
  <c r="I20" i="31" s="1"/>
  <c r="G21" i="31"/>
  <c r="F19" i="31"/>
  <c r="I19" i="31" s="1"/>
  <c r="F17" i="31"/>
  <c r="I17" i="31" s="1"/>
  <c r="F16" i="31"/>
  <c r="I16" i="31" s="1"/>
  <c r="F15" i="31"/>
  <c r="I15" i="31" s="1"/>
  <c r="F14" i="31"/>
  <c r="I14" i="31" s="1"/>
  <c r="F13" i="31"/>
  <c r="I13" i="31" s="1"/>
  <c r="F12" i="31"/>
  <c r="F31" i="28" l="1"/>
  <c r="I25" i="28"/>
  <c r="I31" i="28" s="1"/>
  <c r="F23" i="28"/>
  <c r="F41" i="28" s="1"/>
  <c r="I36" i="28"/>
  <c r="I37" i="28" s="1"/>
  <c r="D41" i="28"/>
  <c r="H41" i="28"/>
  <c r="C41" i="28"/>
  <c r="C43" i="28" s="1"/>
  <c r="E41" i="28"/>
  <c r="G41" i="28"/>
  <c r="G43" i="28" s="1"/>
  <c r="F16" i="27"/>
  <c r="F18" i="29"/>
  <c r="I12" i="29"/>
  <c r="I18" i="29" s="1"/>
  <c r="F14" i="30"/>
  <c r="C35" i="31"/>
  <c r="E35" i="31"/>
  <c r="H35" i="31"/>
  <c r="D35" i="31"/>
  <c r="G35" i="31"/>
  <c r="F21" i="31"/>
  <c r="F35" i="31" s="1"/>
  <c r="I18" i="27"/>
  <c r="I19" i="27" s="1"/>
  <c r="I26" i="27"/>
  <c r="I28" i="27" s="1"/>
  <c r="I12" i="27"/>
  <c r="I16" i="27" s="1"/>
  <c r="I23" i="28"/>
  <c r="I33" i="28"/>
  <c r="I34" i="28" s="1"/>
  <c r="I39" i="28"/>
  <c r="I40" i="28" s="1"/>
  <c r="I16" i="30"/>
  <c r="I17" i="30" s="1"/>
  <c r="I12" i="30"/>
  <c r="I14" i="30" s="1"/>
  <c r="I19" i="30"/>
  <c r="I20" i="30" s="1"/>
  <c r="I21" i="30" s="1"/>
  <c r="I12" i="31"/>
  <c r="I21" i="31" s="1"/>
  <c r="I30" i="31"/>
  <c r="I31" i="31" s="1"/>
  <c r="I23" i="31"/>
  <c r="I28" i="31" s="1"/>
  <c r="I33" i="31"/>
  <c r="I34" i="31" s="1"/>
  <c r="H36" i="31" l="1"/>
  <c r="H43" i="28"/>
  <c r="E43" i="28"/>
  <c r="I35" i="31"/>
  <c r="D43" i="28"/>
  <c r="F43" i="28"/>
  <c r="I41" i="28"/>
  <c r="E97" i="14"/>
  <c r="E96" i="14"/>
  <c r="I43" i="28" l="1"/>
  <c r="E33" i="14"/>
  <c r="E101" i="14" l="1"/>
  <c r="E103" i="14" s="1"/>
  <c r="E106" i="14" s="1"/>
</calcChain>
</file>

<file path=xl/comments1.xml><?xml version="1.0" encoding="utf-8"?>
<comments xmlns="http://schemas.openxmlformats.org/spreadsheetml/2006/main">
  <authors>
    <author>Zoila Rodríguez Tencio</author>
  </authors>
  <commentList>
    <comment ref="E46" authorId="0">
      <text>
        <r>
          <rPr>
            <b/>
            <sz val="9"/>
            <color indexed="81"/>
            <rFont val="Tahoma"/>
            <family val="2"/>
          </rPr>
          <t>Zoila Rodríguez Tencio:</t>
        </r>
        <r>
          <rPr>
            <sz val="9"/>
            <color indexed="81"/>
            <rFont val="Tahoma"/>
            <family val="2"/>
          </rPr>
          <t xml:space="preserve">
La dismunución no aplica ya que corresponde a una acción de la U. Salud Ocupacional.</t>
        </r>
      </text>
    </comment>
  </commentList>
</comments>
</file>

<file path=xl/sharedStrings.xml><?xml version="1.0" encoding="utf-8"?>
<sst xmlns="http://schemas.openxmlformats.org/spreadsheetml/2006/main" count="1084" uniqueCount="264">
  <si>
    <t>Nombre</t>
  </si>
  <si>
    <t>5.01.05</t>
  </si>
  <si>
    <t>Financiador</t>
  </si>
  <si>
    <t>Subpartida</t>
  </si>
  <si>
    <t>Programa</t>
  </si>
  <si>
    <t>TOTAL</t>
  </si>
  <si>
    <t>FONDO NACIONAL DE FINANCIAMIENTO FORESTAL</t>
  </si>
  <si>
    <t>5.01.04</t>
  </si>
  <si>
    <t>1.04.04</t>
  </si>
  <si>
    <t>4.01.07</t>
  </si>
  <si>
    <t>Acción del PAO</t>
  </si>
  <si>
    <t>Responsable</t>
  </si>
  <si>
    <t>FONAFIFO</t>
  </si>
  <si>
    <t>6.04.04</t>
  </si>
  <si>
    <t>Dirección y Gestión Institucional</t>
  </si>
  <si>
    <t>D. General</t>
  </si>
  <si>
    <t>Servicios en ciencias económicas y sociales</t>
  </si>
  <si>
    <t>1.03.07</t>
  </si>
  <si>
    <t>Row Labels</t>
  </si>
  <si>
    <t>Grand Total</t>
  </si>
  <si>
    <t>1.02.04</t>
  </si>
  <si>
    <t>Servicio de telecomunicaciones</t>
  </si>
  <si>
    <t>FID 544-16</t>
  </si>
  <si>
    <t>DG-REDD-A1-I1-Ac9</t>
  </si>
  <si>
    <t>Tipo Cambio</t>
  </si>
  <si>
    <t>REDD+</t>
  </si>
  <si>
    <t>Requimiento</t>
  </si>
  <si>
    <t>Curso de capacitación para el uso del protocolo para la estimación del cambio de uso del suelo en Costa Rica</t>
  </si>
  <si>
    <t>Capacitación en el uso del carbono para fortalecer las cadenas de valor</t>
  </si>
  <si>
    <t>1.05.01</t>
  </si>
  <si>
    <t>1.05.02</t>
  </si>
  <si>
    <t>Transporte dentro del país</t>
  </si>
  <si>
    <t>Viáticos dentro del país</t>
  </si>
  <si>
    <t>Participación en talleres y reuniones para el desarrollo de la Estrategia REDD+</t>
  </si>
  <si>
    <t>1.03.01</t>
  </si>
  <si>
    <t>Información</t>
  </si>
  <si>
    <t>Financiamiento de la modificación No 1-2015</t>
  </si>
  <si>
    <t>Otros servicios de gestión y apoyo</t>
  </si>
  <si>
    <t>Contratación de la consultoría denominada "Desarrollo del plan de consulta, diseño e implementación del plan de acción indígena sobre la tenencia de la tierra….Salitre</t>
  </si>
  <si>
    <t>Contratación de la consultoría denominada "Desarrollo del plan de consulta, diseño e implementación del plan de acción indígena sobre la tenencia de la tierra….Cabagra</t>
  </si>
  <si>
    <t>Contratación de la consultoría denominada "Desarrollo del plan de consulta, diseño e implementación del plan de acción indígena sobre la tenencia de la tierra….Curré</t>
  </si>
  <si>
    <t>Contratación de la consultoría denominada "Desarrollo del plan de consulta, diseño e implementación del plan de acción indígena sobre la tenencia de la tierra….Terraba</t>
  </si>
  <si>
    <t>DG-REDD-A1-I3-Ac5</t>
  </si>
  <si>
    <t>1.04.03</t>
  </si>
  <si>
    <t>1.07.01</t>
  </si>
  <si>
    <t>Servicios de ingeniería</t>
  </si>
  <si>
    <t>Contratación de la consultoría para el proceso de participación y coordinación Indígena en el Pacífico Central.</t>
  </si>
  <si>
    <t>Contratación de la consultoría denominada "Diseño del registro de las reducciones de emisiones, actores y requerimientos de consistencia con norma del IPCC.</t>
  </si>
  <si>
    <t>Participación en talleres para el diseño y validación del PSA campesino.</t>
  </si>
  <si>
    <t>1.04.99</t>
  </si>
  <si>
    <t>Financiamiento de la modificación No 1-2015. Se excluye la consultoría denominada "Desarrollo del plan de consulta, ….. Bloque Pacífico Central…"</t>
  </si>
  <si>
    <t>Financiamiento de la modificación No 1-2015. Se excluye la consultoría denominada "Identificación de beneficiarios no-cabono"</t>
  </si>
  <si>
    <t>Financiamiento de la modificación No 1-2015. Se excluye la consultoría denominada "Apoyo ambiental a la consulta REDD+"</t>
  </si>
  <si>
    <t>Financiamiento de la modificación No 1-2015. Se excluye la consultoría denominada "Asesoramiento en aspectos sociales"</t>
  </si>
  <si>
    <t>FID 544-02</t>
  </si>
  <si>
    <t>ORSC-A1-I1-Ac1</t>
  </si>
  <si>
    <t>1.08.01</t>
  </si>
  <si>
    <t>Mantenimiento de edificios, locales y terrenos</t>
  </si>
  <si>
    <t>R. San Carlos</t>
  </si>
  <si>
    <t>Contración de servicio para pintar y reparar el techo de la oficina Regional</t>
  </si>
  <si>
    <t>DA-USO-A3-I2-Ac2</t>
  </si>
  <si>
    <t>2.03.01</t>
  </si>
  <si>
    <t>Materiales y productos metálicos</t>
  </si>
  <si>
    <t>Financiamiento Forestal</t>
  </si>
  <si>
    <t>ORSC-A3-I1-Ac1</t>
  </si>
  <si>
    <t xml:space="preserve">Compra de 8 llantas "Destination AD 205 R16. </t>
  </si>
  <si>
    <t>DDC-A3-I1-Ac1</t>
  </si>
  <si>
    <t>Equipo y mobiliario de oficina</t>
  </si>
  <si>
    <t>D. Desarrollo y Comercialización</t>
  </si>
  <si>
    <t>DDC-A4-I1-Ac1</t>
  </si>
  <si>
    <t>2.03.04</t>
  </si>
  <si>
    <t>Materiales y productos eléctricos, telefónicos y de cómputo</t>
  </si>
  <si>
    <t>Compra de cable adaptador para computadora portátil DELL, Vostro 1320.</t>
  </si>
  <si>
    <t>DDC-A2-I1-Ac2</t>
  </si>
  <si>
    <t>1.03.02</t>
  </si>
  <si>
    <t>Publicidad y propaganda</t>
  </si>
  <si>
    <t>Contratación de servicios de publicidad en televisión por cable y suplementos especializados.</t>
  </si>
  <si>
    <t>DDC-A1-I1-Ac5</t>
  </si>
  <si>
    <t>DA-UPSG-A1-I0-Ac3</t>
  </si>
  <si>
    <t>Servicios de transferencia electrónica de información</t>
  </si>
  <si>
    <t>D. Administrativa-Financiera</t>
  </si>
  <si>
    <t>U. Salud Ocupacional</t>
  </si>
  <si>
    <t>R. Cañas</t>
  </si>
  <si>
    <t>DA-UA-A5-I2-Ac2</t>
  </si>
  <si>
    <t>1.08.07</t>
  </si>
  <si>
    <t xml:space="preserve">Mantenimiento y reparación de equipo y mobiliario de oficina </t>
  </si>
  <si>
    <t>U. Archivo</t>
  </si>
  <si>
    <t>Contratación de servicios de mantenimiento de trituradoras y deshumedecedores.</t>
  </si>
  <si>
    <t>Diseño de la entrada principal de la Oficina Regional de Cañas en cumpliliento a la Ley 7600.</t>
  </si>
  <si>
    <t>Pago de factura pendiente del 2014, según contrato Nº S-088-2010.</t>
  </si>
  <si>
    <t>DA-USO-A3-I6-Ac1</t>
  </si>
  <si>
    <t>Compra de grifería para la bateria de servicios sanitarios del segundo piso.</t>
  </si>
  <si>
    <t>DA-USO-A3-I1-Ac5</t>
  </si>
  <si>
    <t>2.99.05</t>
  </si>
  <si>
    <t>Útiles y materiales de limpieza</t>
  </si>
  <si>
    <t>Compra de dispensador acrílico para burbujas de alcohol en gel.</t>
  </si>
  <si>
    <t>5.01.06</t>
  </si>
  <si>
    <t>Equipo sanitario, de laboratorio e investigación</t>
  </si>
  <si>
    <t>Compra e instalación de sistema de purificación de agua.</t>
  </si>
  <si>
    <t>Compra de 1 silla de ruedas.</t>
  </si>
  <si>
    <t>DA-UPSG-A1-I0-Ac2</t>
  </si>
  <si>
    <t>2.99.03</t>
  </si>
  <si>
    <t xml:space="preserve">Productos de papel, cartón e impresos </t>
  </si>
  <si>
    <t>U. Proveeduría</t>
  </si>
  <si>
    <t>Pago de contratación 2014CD-000029-00201.</t>
  </si>
  <si>
    <t>Compra de 2 sumadoras.</t>
  </si>
  <si>
    <t>Compra de trituradora</t>
  </si>
  <si>
    <t xml:space="preserve">Compra de 1 archivo </t>
  </si>
  <si>
    <t>Compra de 2 sillas de espera</t>
  </si>
  <si>
    <t>DA-UPSG-A1-I6-Ac2</t>
  </si>
  <si>
    <t>DA-UAP-A4-I1-Ac1</t>
  </si>
  <si>
    <t>DA-UAP-A4-I2-Ac1</t>
  </si>
  <si>
    <t>Mantenimiento y reparación de equipo de comunicación</t>
  </si>
  <si>
    <t>1.08.06</t>
  </si>
  <si>
    <t>Contratación de servicios para cambio de fibra optica de 6 MB.</t>
  </si>
  <si>
    <t>U. Adquisición Proyectos</t>
  </si>
  <si>
    <t>D. Geneal</t>
  </si>
  <si>
    <t>U. Informática</t>
  </si>
  <si>
    <t>Compra de Memoria RAM</t>
  </si>
  <si>
    <t>Mantenimiento de instalaciones (financiadas por la D. Administrativa-Financiera)</t>
  </si>
  <si>
    <t>Compra de Software para el componente de firma digital en GePSA</t>
  </si>
  <si>
    <t>DG-UI-A2-I2-Ac6</t>
  </si>
  <si>
    <t>DG-UI-A3-I3-Ac3</t>
  </si>
  <si>
    <t>DG-UI-A3-I3-Ac5</t>
  </si>
  <si>
    <t>Equipo y programas de cómputo</t>
  </si>
  <si>
    <t>Elimina contratación denominada "Fase 2: Contratación de una consultoría que desarrolle……" para financiar la modificación presupuestaria Nº 1-2015.</t>
  </si>
  <si>
    <t>DG-UI-A2-I2-Ac4</t>
  </si>
  <si>
    <t>DG-UI-A3-I3-Ac4</t>
  </si>
  <si>
    <t xml:space="preserve">Compra de 1 Rack </t>
  </si>
  <si>
    <t>Compra de 1 Portátil</t>
  </si>
  <si>
    <t>Compra de Software sobre cuadro de mando integral</t>
  </si>
  <si>
    <t>DG-UI-A3-I5-Ac22</t>
  </si>
  <si>
    <t>DG-UI-A3-I5-Ac23</t>
  </si>
  <si>
    <t>DG-UI-A1-I4-Ac4</t>
  </si>
  <si>
    <t>Compra de 1 Switch para sala de servidores</t>
  </si>
  <si>
    <t xml:space="preserve">Compra de 1 enrutador inalámbrico </t>
  </si>
  <si>
    <t>Compra de Librerías para desarrollo de aplicativos</t>
  </si>
  <si>
    <t>Compra de cable de red CAT 6</t>
  </si>
  <si>
    <t>DG-UI-A3-I5-Ac5</t>
  </si>
  <si>
    <t>DG-UI-A2-I1-Ac1</t>
  </si>
  <si>
    <t>1.01.03</t>
  </si>
  <si>
    <t>Alquiler de equipo de cómputo</t>
  </si>
  <si>
    <t>DG-UI-A2-I2-Ac5</t>
  </si>
  <si>
    <t>DG-UI-A3-I4-Ac4</t>
  </si>
  <si>
    <t>DG-UI-A3-I5-Ac7</t>
  </si>
  <si>
    <t>DG-UI-A3-I5-Ac19</t>
  </si>
  <si>
    <t>DG-UI-A3-I5-Ac4</t>
  </si>
  <si>
    <t>Elimina alquiler de hospedaje para el sistema geoespacial…" para financiar la modificación presupuestaria Nº 1-2015.</t>
  </si>
  <si>
    <t>Elimina servicio de respaldo en la nube ….." para financiar la modificación presupuestaria Nº 1-2015.</t>
  </si>
  <si>
    <t>Elimina actualización de equipos de comunicación ….." para financiar la modificación presupuestaria Nº 1-2015.</t>
  </si>
  <si>
    <t>Elimina servicio administrado fuente de poder …" para financiar la modificación presupuestaria Nº 1-2015.</t>
  </si>
  <si>
    <t>Elimina servicios administrado para mensajeria y colaboración …" para financiar la modificación presupuestaria Nº 1-2015.</t>
  </si>
  <si>
    <t>2.04.02</t>
  </si>
  <si>
    <t>Repuestos y accesorios</t>
  </si>
  <si>
    <t>FID 544-03</t>
  </si>
  <si>
    <t>DFF-A3-IO-Ac1</t>
  </si>
  <si>
    <t>D. Fomento Forestal</t>
  </si>
  <si>
    <t>Contratación de servicios de producción de materiales para V Feria "Vive la madera y la C Neutralidad"</t>
  </si>
  <si>
    <t>DFF-A3-IO-Ac2</t>
  </si>
  <si>
    <t>DFF-A1-I2-Ac2</t>
  </si>
  <si>
    <t>2.02.03</t>
  </si>
  <si>
    <t>Disminución de contenido presupuestario para financiar la modificación presupuestaria No 1-2015.</t>
  </si>
  <si>
    <t>DFF-A1-I1-Ac10</t>
  </si>
  <si>
    <t>Préstamos al Sector Privado</t>
  </si>
  <si>
    <t>Depto Fomento Forestal</t>
  </si>
  <si>
    <t>Depto Gestión Créditicia</t>
  </si>
  <si>
    <t xml:space="preserve">6.03.01 </t>
  </si>
  <si>
    <t>Prestaciones legales</t>
  </si>
  <si>
    <t>ATOD</t>
  </si>
  <si>
    <t>1.99.02</t>
  </si>
  <si>
    <t>Intereses moratorios y multas</t>
  </si>
  <si>
    <t>DFC-A2-I3-Ac2</t>
  </si>
  <si>
    <t>Pago de eventuales multas o intereses.</t>
  </si>
  <si>
    <t>Depto Financiero-Contable</t>
  </si>
  <si>
    <t>Complemento para el pago de prestaciones legales.</t>
  </si>
  <si>
    <t>DFC-A1-I1-Ac2</t>
  </si>
  <si>
    <t>Pago de contratación CEC-005-2014 "Diseño de modelo de proyecciones financieras..."</t>
  </si>
  <si>
    <t>DSA-A1-I0-Ac21</t>
  </si>
  <si>
    <t>Transferencias Corrientes a otras entidades privadas sin fines de lucro</t>
  </si>
  <si>
    <t>D. Servicios Ambientales</t>
  </si>
  <si>
    <t>Contratación de servicios de asistencia técnica para productores bajo sistemas de crédito para plantaciones de aprovechamiento forestal (PPAF)</t>
  </si>
  <si>
    <t>Pago de la contratación CEC-032-2014 "Metodología de muestreo de contratos PSA"</t>
  </si>
  <si>
    <t>Depto Desarrollo de Propuestas</t>
  </si>
  <si>
    <t>9.02.01</t>
  </si>
  <si>
    <t>Sumas libres sin asignación presupuestaria</t>
  </si>
  <si>
    <t>Reasignación de recursos entre Direcciones para financiar la modificación presupuestaria Nº 1-2015.</t>
  </si>
  <si>
    <t>ATOPD</t>
  </si>
  <si>
    <t>6.03.01</t>
  </si>
  <si>
    <t>9.02.02</t>
  </si>
  <si>
    <t>Sumas con destino específico sin asignación presupuestaria</t>
  </si>
  <si>
    <t xml:space="preserve">1.04.06 </t>
  </si>
  <si>
    <t>Pago de reintegros por limpieza de oficina.</t>
  </si>
  <si>
    <t>R. Palmar Norte</t>
  </si>
  <si>
    <t>R. Caribe Norte</t>
  </si>
  <si>
    <t>ORCA-A1-l1-Ac1</t>
  </si>
  <si>
    <t xml:space="preserve">Dirección/Regional </t>
  </si>
  <si>
    <t>Visitas de seguimiento a Oficinas Regionales.</t>
  </si>
  <si>
    <t>ORCN-A1-I1-Ac9</t>
  </si>
  <si>
    <t>Disminución de contenido presupuestario para la rotulación del parqueo.</t>
  </si>
  <si>
    <t>Compra de 1 archivo</t>
  </si>
  <si>
    <t>DETALLE MODIFICACION PRESUPUESTARIA No 1-2015</t>
  </si>
  <si>
    <t>Column Labels</t>
  </si>
  <si>
    <t>FID 544-02 Total</t>
  </si>
  <si>
    <t>FID 544-03 Total</t>
  </si>
  <si>
    <t>FID 544-16 Total</t>
  </si>
  <si>
    <t>FONAFIFO Total</t>
  </si>
  <si>
    <t>Sum of Monto</t>
  </si>
  <si>
    <t>Proyectos Especiales</t>
  </si>
  <si>
    <t>FIDEICOMISO 544 FONAFIFO/BNCR</t>
  </si>
  <si>
    <t>De acuerdo a las Normas Técnicas sobre Presupuestos Públicos N-1-2012-DC-DFOE  y el Reglamento sobre Variaciones</t>
  </si>
  <si>
    <t xml:space="preserve">al Presupuesto de los Sujetos Privados emitidos por la Contraloría General de la República, se procede a realizar la </t>
  </si>
  <si>
    <t>MODIFICACION PRESUPUESTARIA</t>
  </si>
  <si>
    <t>PARTIDA</t>
  </si>
  <si>
    <t>PRESUPUESTO ACTUAL</t>
  </si>
  <si>
    <t>AUMENTOS (+)</t>
  </si>
  <si>
    <t>DISMINUCION (-)</t>
  </si>
  <si>
    <t>PRESUPUESTO MODIFICADO</t>
  </si>
  <si>
    <t xml:space="preserve"> APROBADO</t>
  </si>
  <si>
    <t>COMPROMISOS</t>
  </si>
  <si>
    <t xml:space="preserve"> EJECUTADO</t>
  </si>
  <si>
    <t>DISPONIBLE</t>
  </si>
  <si>
    <t xml:space="preserve">Servicios </t>
  </si>
  <si>
    <t>1.04.06</t>
  </si>
  <si>
    <t>Sub Total</t>
  </si>
  <si>
    <t xml:space="preserve">Materiales y suministros </t>
  </si>
  <si>
    <t>5</t>
  </si>
  <si>
    <t>Bienes Duraderos</t>
  </si>
  <si>
    <t xml:space="preserve">Equipo y programas de cómputo </t>
  </si>
  <si>
    <t>6</t>
  </si>
  <si>
    <t>Transferencias Corrientes</t>
  </si>
  <si>
    <t>Total</t>
  </si>
  <si>
    <t>Hecho por:</t>
  </si>
  <si>
    <t>Zoila Rodríguez Tencio, Jefe Depto Financiero-Contable</t>
  </si>
  <si>
    <t>Edgar Toruño Ramírez, Director Administrativo-Financiero</t>
  </si>
  <si>
    <t>Autorizado por:</t>
  </si>
  <si>
    <t>Jorge Mario Rodríguez Zúñiga, Director General</t>
  </si>
  <si>
    <t>FIDEICOMISO 544-02 "COMISION PSA"</t>
  </si>
  <si>
    <t>MODIFICACION PRESUPUESTARIA No. 1-2015</t>
  </si>
  <si>
    <t>FIDEICOMISO 544-03 "IMPUESTO FORESTAL"</t>
  </si>
  <si>
    <t>FIDEICOMISO 544-16 "PREPARACIN DE PROYECTOS"</t>
  </si>
  <si>
    <t>Compra de 1 fotocopiadora multifuncional</t>
  </si>
  <si>
    <t xml:space="preserve">6.01.02 </t>
  </si>
  <si>
    <t>DFC-A3-I3-Ac1</t>
  </si>
  <si>
    <t>siguiente modificación presupuestaria No 1-2015 del Fideicomiso 544 FONAFIFO/BNCR, con fecha: 23 Marzo 2015.</t>
  </si>
  <si>
    <t>Disminución del presupuesto para la compra de papel (liberar recursos de la DFCF-CP-0161-2015) para financiar la modificación Nº 1-2015.</t>
  </si>
  <si>
    <t>ORPN-A1-I1-Ac9</t>
  </si>
  <si>
    <t>Compra de 1 modular</t>
  </si>
  <si>
    <t>Servicios generales</t>
  </si>
  <si>
    <t>Alimentos y bebidas</t>
  </si>
  <si>
    <t>Actividades de capacitación</t>
  </si>
  <si>
    <t>6.01.02</t>
  </si>
  <si>
    <t>Transferencias corrientes a Órganos Desconcentrados</t>
  </si>
  <si>
    <t>4</t>
  </si>
  <si>
    <t>Activos Financieros</t>
  </si>
  <si>
    <t>DA-URH-A2-I4-Ac1</t>
  </si>
  <si>
    <t>Director Administrativo-Finaciero</t>
  </si>
  <si>
    <t>Programa de capacitación Institucional</t>
  </si>
  <si>
    <t>DDC-A1-I1-Ac7</t>
  </si>
  <si>
    <t>Curso de capacitación en Normas INTECO y Formulación financiera de Proyectos.</t>
  </si>
  <si>
    <t>(Multiple Items)</t>
  </si>
  <si>
    <t>Revisado por:</t>
  </si>
  <si>
    <t>Monto Aumentado o Disminuido</t>
  </si>
  <si>
    <t>al Presupuesto de los Sujetos Privados emitidos por la Contraloría General de la República, se procede a realizar la siguiente</t>
  </si>
  <si>
    <t>modificación presupuestaria No 1-2015 del FONAFIFO y el Fideicomiso 544 FONAFIFO/BNCR, con fecha: 23 Marzo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</si>
</sst>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_);\(&quot;$&quot;#,##0\)"/>
    <numFmt numFmtId="165" formatCode="_-* #,##0.00\ _P_t_s_-;\-* #,##0.00\ _P_t_s_-;_-* &quot;-&quot;??\ _P_t_s_-;_-@_-"/>
    <numFmt numFmtId="166" formatCode="_-* #,##0\ _P_t_s_-;\-* #,##0\ _P_t_s_-;_-* &quot;-&quot;??\ _P_t_s_-;_-@_-"/>
    <numFmt numFmtId="167" formatCode="_-* #,##0.00\ _€_-;\-* #,##0.00\ _€_-;_-* &quot;-&quot;??\ _€_-;_-@_-"/>
    <numFmt numFmtId="168" formatCode="#,##0.00\ &quot;€&quot;;[Red]\-#,##0.00\ &quot;€&quot;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b/>
      <sz val="24"/>
      <name val="Book Antiqua"/>
      <family val="1"/>
    </font>
    <font>
      <sz val="24"/>
      <name val="Book Antiqua"/>
      <family val="1"/>
    </font>
    <font>
      <sz val="18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sz val="18"/>
      <name val="Arial"/>
      <family val="2"/>
    </font>
    <font>
      <b/>
      <sz val="20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Book Antiqua"/>
      <family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0">
    <xf numFmtId="0" fontId="0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0" fontId="6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9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3" fontId="11" fillId="2" borderId="1" xfId="13" applyNumberFormat="1" applyFont="1" applyFill="1" applyBorder="1" applyAlignment="1"/>
    <xf numFmtId="3" fontId="11" fillId="2" borderId="1" xfId="13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1" applyNumberFormat="1" applyFont="1"/>
    <xf numFmtId="3" fontId="0" fillId="0" borderId="0" xfId="0" applyNumberFormat="1"/>
    <xf numFmtId="0" fontId="0" fillId="0" borderId="0" xfId="0" applyAlignment="1">
      <alignment horizontal="right"/>
    </xf>
    <xf numFmtId="0" fontId="8" fillId="3" borderId="1" xfId="0" applyFont="1" applyFill="1" applyBorder="1" applyAlignment="1">
      <alignment vertical="distributed" readingOrder="1"/>
    </xf>
    <xf numFmtId="0" fontId="0" fillId="3" borderId="0" xfId="0" applyFill="1"/>
    <xf numFmtId="0" fontId="17" fillId="3" borderId="0" xfId="0" applyFont="1" applyFill="1"/>
    <xf numFmtId="0" fontId="18" fillId="3" borderId="0" xfId="0" applyFont="1" applyFill="1"/>
    <xf numFmtId="0" fontId="17" fillId="0" borderId="0" xfId="0" applyFont="1"/>
    <xf numFmtId="0" fontId="20" fillId="3" borderId="0" xfId="0" applyFont="1" applyFill="1"/>
    <xf numFmtId="0" fontId="19" fillId="3" borderId="0" xfId="0" applyFont="1" applyFill="1" applyBorder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4" fillId="3" borderId="0" xfId="0" applyFont="1" applyFill="1"/>
    <xf numFmtId="0" fontId="25" fillId="3" borderId="0" xfId="0" applyFont="1" applyFill="1"/>
    <xf numFmtId="0" fontId="26" fillId="3" borderId="0" xfId="0" applyFont="1" applyFill="1"/>
    <xf numFmtId="0" fontId="27" fillId="3" borderId="0" xfId="0" applyFont="1" applyFill="1"/>
    <xf numFmtId="0" fontId="28" fillId="3" borderId="0" xfId="0" applyFont="1" applyFill="1"/>
    <xf numFmtId="0" fontId="29" fillId="3" borderId="0" xfId="0" applyFont="1" applyFill="1"/>
    <xf numFmtId="0" fontId="28" fillId="0" borderId="0" xfId="0" applyFont="1"/>
    <xf numFmtId="0" fontId="27" fillId="0" borderId="0" xfId="0" applyFont="1"/>
    <xf numFmtId="0" fontId="0" fillId="3" borderId="0" xfId="0" applyFill="1" applyBorder="1"/>
    <xf numFmtId="0" fontId="30" fillId="4" borderId="8" xfId="0" applyFont="1" applyFill="1" applyBorder="1" applyAlignment="1">
      <alignment horizontal="center" vertical="justify"/>
    </xf>
    <xf numFmtId="0" fontId="30" fillId="4" borderId="12" xfId="0" applyFont="1" applyFill="1" applyBorder="1" applyAlignment="1">
      <alignment horizontal="center" vertical="justify"/>
    </xf>
    <xf numFmtId="0" fontId="30" fillId="4" borderId="9" xfId="0" applyFont="1" applyFill="1" applyBorder="1" applyAlignment="1">
      <alignment horizontal="center" vertical="justify"/>
    </xf>
    <xf numFmtId="0" fontId="30" fillId="4" borderId="12" xfId="0" applyFont="1" applyFill="1" applyBorder="1" applyAlignment="1">
      <alignment horizontal="center"/>
    </xf>
    <xf numFmtId="49" fontId="30" fillId="3" borderId="14" xfId="0" applyNumberFormat="1" applyFont="1" applyFill="1" applyBorder="1"/>
    <xf numFmtId="0" fontId="31" fillId="3" borderId="15" xfId="0" applyFont="1" applyFill="1" applyBorder="1" applyAlignment="1">
      <alignment horizontal="left"/>
    </xf>
    <xf numFmtId="3" fontId="32" fillId="3" borderId="14" xfId="77" applyNumberFormat="1" applyFont="1" applyFill="1" applyBorder="1" applyAlignment="1">
      <alignment horizontal="right"/>
    </xf>
    <xf numFmtId="3" fontId="32" fillId="3" borderId="15" xfId="77" applyNumberFormat="1" applyFont="1" applyFill="1" applyBorder="1" applyAlignment="1">
      <alignment horizontal="right"/>
    </xf>
    <xf numFmtId="3" fontId="32" fillId="3" borderId="16" xfId="77" applyNumberFormat="1" applyFont="1" applyFill="1" applyBorder="1" applyAlignment="1">
      <alignment horizontal="right"/>
    </xf>
    <xf numFmtId="3" fontId="32" fillId="4" borderId="16" xfId="77" applyNumberFormat="1" applyFont="1" applyFill="1" applyBorder="1" applyAlignment="1">
      <alignment horizontal="right"/>
    </xf>
    <xf numFmtId="3" fontId="32" fillId="4" borderId="15" xfId="77" applyNumberFormat="1" applyFont="1" applyFill="1" applyBorder="1" applyAlignment="1">
      <alignment horizontal="right"/>
    </xf>
    <xf numFmtId="3" fontId="33" fillId="3" borderId="17" xfId="13" applyNumberFormat="1" applyFont="1" applyFill="1" applyBorder="1" applyAlignment="1"/>
    <xf numFmtId="0" fontId="33" fillId="3" borderId="18" xfId="0" applyFont="1" applyFill="1" applyBorder="1" applyAlignment="1">
      <alignment horizontal="left"/>
    </xf>
    <xf numFmtId="3" fontId="32" fillId="3" borderId="17" xfId="77" applyNumberFormat="1" applyFont="1" applyFill="1" applyBorder="1" applyAlignment="1">
      <alignment horizontal="right"/>
    </xf>
    <xf numFmtId="3" fontId="32" fillId="3" borderId="18" xfId="77" applyNumberFormat="1" applyFont="1" applyFill="1" applyBorder="1" applyAlignment="1">
      <alignment horizontal="right"/>
    </xf>
    <xf numFmtId="3" fontId="32" fillId="3" borderId="19" xfId="77" applyNumberFormat="1" applyFont="1" applyFill="1" applyBorder="1" applyAlignment="1">
      <alignment horizontal="right"/>
    </xf>
    <xf numFmtId="3" fontId="32" fillId="4" borderId="19" xfId="77" applyNumberFormat="1" applyFont="1" applyFill="1" applyBorder="1" applyAlignment="1">
      <alignment horizontal="right"/>
    </xf>
    <xf numFmtId="3" fontId="32" fillId="4" borderId="18" xfId="77" applyNumberFormat="1" applyFont="1" applyFill="1" applyBorder="1" applyAlignment="1">
      <alignment horizontal="right"/>
    </xf>
    <xf numFmtId="0" fontId="17" fillId="0" borderId="0" xfId="0" applyFont="1" applyFill="1"/>
    <xf numFmtId="0" fontId="0" fillId="0" borderId="0" xfId="0" applyFill="1"/>
    <xf numFmtId="49" fontId="32" fillId="0" borderId="17" xfId="0" applyNumberFormat="1" applyFont="1" applyFill="1" applyBorder="1"/>
    <xf numFmtId="3" fontId="18" fillId="3" borderId="0" xfId="0" applyNumberFormat="1" applyFont="1" applyFill="1"/>
    <xf numFmtId="0" fontId="33" fillId="0" borderId="0" xfId="0" applyFont="1"/>
    <xf numFmtId="0" fontId="30" fillId="4" borderId="20" xfId="0" applyFont="1" applyFill="1" applyBorder="1"/>
    <xf numFmtId="0" fontId="30" fillId="4" borderId="12" xfId="0" applyFont="1" applyFill="1" applyBorder="1"/>
    <xf numFmtId="3" fontId="30" fillId="4" borderId="20" xfId="0" applyNumberFormat="1" applyFont="1" applyFill="1" applyBorder="1"/>
    <xf numFmtId="3" fontId="30" fillId="4" borderId="12" xfId="0" applyNumberFormat="1" applyFont="1" applyFill="1" applyBorder="1"/>
    <xf numFmtId="0" fontId="31" fillId="3" borderId="21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left"/>
    </xf>
    <xf numFmtId="166" fontId="31" fillId="3" borderId="0" xfId="0" applyNumberFormat="1" applyFont="1" applyFill="1" applyBorder="1" applyAlignment="1">
      <alignment horizontal="center"/>
    </xf>
    <xf numFmtId="0" fontId="33" fillId="3" borderId="9" xfId="0" applyFont="1" applyFill="1" applyBorder="1" applyAlignment="1">
      <alignment horizontal="left"/>
    </xf>
    <xf numFmtId="165" fontId="34" fillId="3" borderId="9" xfId="77" applyFont="1" applyFill="1" applyBorder="1"/>
    <xf numFmtId="165" fontId="34" fillId="3" borderId="0" xfId="77" applyFont="1" applyFill="1" applyBorder="1"/>
    <xf numFmtId="0" fontId="33" fillId="3" borderId="0" xfId="0" applyFont="1" applyFill="1" applyBorder="1" applyAlignment="1">
      <alignment horizontal="left"/>
    </xf>
    <xf numFmtId="0" fontId="35" fillId="3" borderId="0" xfId="0" applyFont="1" applyFill="1" applyBorder="1" applyAlignment="1">
      <alignment horizontal="center"/>
    </xf>
    <xf numFmtId="0" fontId="18" fillId="0" borderId="0" xfId="0" applyFont="1"/>
    <xf numFmtId="3" fontId="36" fillId="0" borderId="1" xfId="1" applyNumberFormat="1" applyFont="1" applyFill="1" applyBorder="1" applyAlignment="1"/>
    <xf numFmtId="0" fontId="37" fillId="0" borderId="0" xfId="0" applyFont="1"/>
    <xf numFmtId="3" fontId="17" fillId="3" borderId="0" xfId="0" applyNumberFormat="1" applyFont="1" applyFill="1"/>
    <xf numFmtId="3" fontId="32" fillId="4" borderId="22" xfId="77" applyNumberFormat="1" applyFont="1" applyFill="1" applyBorder="1" applyAlignment="1">
      <alignment horizontal="right"/>
    </xf>
    <xf numFmtId="3" fontId="32" fillId="4" borderId="23" xfId="77" applyNumberFormat="1" applyFont="1" applyFill="1" applyBorder="1" applyAlignment="1">
      <alignment horizontal="right"/>
    </xf>
    <xf numFmtId="3" fontId="30" fillId="4" borderId="5" xfId="0" applyNumberFormat="1" applyFont="1" applyFill="1" applyBorder="1"/>
    <xf numFmtId="3" fontId="37" fillId="0" borderId="0" xfId="0" applyNumberFormat="1" applyFont="1"/>
    <xf numFmtId="0" fontId="12" fillId="0" borderId="24" xfId="0" applyFont="1" applyFill="1" applyBorder="1" applyAlignment="1">
      <alignment horizontal="left"/>
    </xf>
    <xf numFmtId="3" fontId="11" fillId="2" borderId="24" xfId="13" applyNumberFormat="1" applyFont="1" applyFill="1" applyBorder="1" applyAlignment="1"/>
    <xf numFmtId="3" fontId="11" fillId="2" borderId="24" xfId="13" applyNumberFormat="1" applyFont="1" applyFill="1" applyBorder="1"/>
    <xf numFmtId="3" fontId="36" fillId="0" borderId="24" xfId="1" applyNumberFormat="1" applyFont="1" applyFill="1" applyBorder="1" applyAlignment="1"/>
    <xf numFmtId="0" fontId="12" fillId="0" borderId="24" xfId="0" applyFont="1" applyFill="1" applyBorder="1" applyAlignment="1">
      <alignment horizontal="left" wrapText="1"/>
    </xf>
    <xf numFmtId="0" fontId="9" fillId="5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6" fontId="9" fillId="5" borderId="26" xfId="1" applyNumberFormat="1" applyFont="1" applyFill="1" applyBorder="1" applyAlignment="1">
      <alignment horizontal="center" wrapText="1"/>
    </xf>
    <xf numFmtId="166" fontId="9" fillId="5" borderId="26" xfId="1" applyNumberFormat="1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 wrapText="1"/>
    </xf>
    <xf numFmtId="0" fontId="9" fillId="5" borderId="27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3" fontId="11" fillId="5" borderId="1" xfId="13" applyNumberFormat="1" applyFont="1" applyFill="1" applyBorder="1" applyAlignment="1"/>
    <xf numFmtId="3" fontId="11" fillId="5" borderId="1" xfId="13" applyNumberFormat="1" applyFont="1" applyFill="1" applyBorder="1"/>
    <xf numFmtId="0" fontId="13" fillId="5" borderId="1" xfId="0" applyFont="1" applyFill="1" applyBorder="1" applyAlignment="1">
      <alignment horizontal="center"/>
    </xf>
    <xf numFmtId="3" fontId="13" fillId="5" borderId="1" xfId="1" applyNumberFormat="1" applyFont="1" applyFill="1" applyBorder="1" applyAlignment="1"/>
    <xf numFmtId="0" fontId="12" fillId="5" borderId="1" xfId="0" applyFont="1" applyFill="1" applyBorder="1" applyAlignment="1">
      <alignment horizontal="left" wrapText="1"/>
    </xf>
    <xf numFmtId="0" fontId="14" fillId="3" borderId="0" xfId="0" applyFont="1" applyFill="1" applyAlignment="1">
      <alignment horizontal="center"/>
    </xf>
    <xf numFmtId="0" fontId="38" fillId="3" borderId="0" xfId="0" applyFont="1" applyFill="1"/>
    <xf numFmtId="0" fontId="39" fillId="3" borderId="0" xfId="0" applyFont="1" applyFill="1"/>
    <xf numFmtId="0" fontId="30" fillId="4" borderId="7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8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165" fontId="30" fillId="4" borderId="8" xfId="77" applyFont="1" applyFill="1" applyBorder="1" applyAlignment="1">
      <alignment horizontal="center"/>
    </xf>
    <xf numFmtId="165" fontId="30" fillId="4" borderId="9" xfId="77" applyFont="1" applyFill="1" applyBorder="1" applyAlignment="1">
      <alignment horizontal="center"/>
    </xf>
    <xf numFmtId="165" fontId="30" fillId="4" borderId="10" xfId="77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 vertical="justify"/>
    </xf>
    <xf numFmtId="0" fontId="30" fillId="4" borderId="13" xfId="0" applyFont="1" applyFill="1" applyBorder="1" applyAlignment="1">
      <alignment horizontal="center" vertical="justify"/>
    </xf>
    <xf numFmtId="0" fontId="19" fillId="3" borderId="0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165" fontId="30" fillId="4" borderId="2" xfId="77" applyFont="1" applyFill="1" applyBorder="1" applyAlignment="1">
      <alignment horizontal="center"/>
    </xf>
    <xf numFmtId="165" fontId="30" fillId="4" borderId="3" xfId="77" applyFont="1" applyFill="1" applyBorder="1" applyAlignment="1">
      <alignment horizontal="center"/>
    </xf>
    <xf numFmtId="165" fontId="30" fillId="4" borderId="4" xfId="77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3" xfId="0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</cellXfs>
  <cellStyles count="90">
    <cellStyle name="Comma" xfId="1" builtinId="3"/>
    <cellStyle name="Comma 10" xfId="79"/>
    <cellStyle name="Comma 11" xfId="82"/>
    <cellStyle name="Comma 12" xfId="85"/>
    <cellStyle name="Comma 13" xfId="88"/>
    <cellStyle name="Comma 2" xfId="2"/>
    <cellStyle name="Comma 2 2" xfId="3"/>
    <cellStyle name="Comma 2 2 2" xfId="4"/>
    <cellStyle name="Comma 3" xfId="5"/>
    <cellStyle name="Comma 3 2" xfId="6"/>
    <cellStyle name="Comma 3 2 2" xfId="7"/>
    <cellStyle name="Comma 3 3" xfId="8"/>
    <cellStyle name="Comma 4" xfId="41"/>
    <cellStyle name="Comma 4 2" xfId="42"/>
    <cellStyle name="Comma 4 3" xfId="43"/>
    <cellStyle name="Comma 4 4" xfId="44"/>
    <cellStyle name="Comma 4 5" xfId="45"/>
    <cellStyle name="Comma 5" xfId="9"/>
    <cellStyle name="Comma 5 2" xfId="10"/>
    <cellStyle name="Comma 5 2 2" xfId="11"/>
    <cellStyle name="Comma 5 2 2 2" xfId="12"/>
    <cellStyle name="Comma 5 2 3" xfId="13"/>
    <cellStyle name="Comma 5 2 3 2" xfId="46"/>
    <cellStyle name="Comma 5 2 4" xfId="47"/>
    <cellStyle name="Comma 5 2 5" xfId="48"/>
    <cellStyle name="Comma 5 3" xfId="14"/>
    <cellStyle name="Comma 5 3 2" xfId="15"/>
    <cellStyle name="Comma 5 3 3" xfId="49"/>
    <cellStyle name="Comma 5 4" xfId="16"/>
    <cellStyle name="Comma 5 4 2" xfId="50"/>
    <cellStyle name="Comma 5 5" xfId="51"/>
    <cellStyle name="Comma 5 6" xfId="52"/>
    <cellStyle name="Comma 6" xfId="75"/>
    <cellStyle name="Comma 7" xfId="17"/>
    <cellStyle name="Comma 7 2" xfId="18"/>
    <cellStyle name="Comma 7 2 2" xfId="19"/>
    <cellStyle name="Comma 7 2 2 2" xfId="53"/>
    <cellStyle name="Comma 7 2 3" xfId="54"/>
    <cellStyle name="Comma 7 2 4" xfId="55"/>
    <cellStyle name="Comma 7 2 5" xfId="56"/>
    <cellStyle name="Comma 7 3" xfId="20"/>
    <cellStyle name="Comma 7 3 2" xfId="21"/>
    <cellStyle name="Comma 7 3 3" xfId="57"/>
    <cellStyle name="Comma 7 4" xfId="22"/>
    <cellStyle name="Comma 7 5" xfId="58"/>
    <cellStyle name="Comma 7 6" xfId="59"/>
    <cellStyle name="Comma 8" xfId="23"/>
    <cellStyle name="Comma 8 2" xfId="24"/>
    <cellStyle name="Comma 8 2 2" xfId="25"/>
    <cellStyle name="Comma 8 2 2 2" xfId="26"/>
    <cellStyle name="Comma 8 2 3" xfId="27"/>
    <cellStyle name="Comma 8 2 3 2" xfId="60"/>
    <cellStyle name="Comma 8 2 4" xfId="61"/>
    <cellStyle name="Comma 8 2 5" xfId="62"/>
    <cellStyle name="Comma 8 3" xfId="28"/>
    <cellStyle name="Comma 8 3 2" xfId="29"/>
    <cellStyle name="Comma 8 3 3" xfId="63"/>
    <cellStyle name="Comma 8 4" xfId="30"/>
    <cellStyle name="Comma 8 4 2" xfId="64"/>
    <cellStyle name="Comma 8 5" xfId="65"/>
    <cellStyle name="Comma 8 6" xfId="66"/>
    <cellStyle name="Comma 9" xfId="31"/>
    <cellStyle name="Comma 9 2" xfId="32"/>
    <cellStyle name="Comma 9 2 2" xfId="33"/>
    <cellStyle name="Comma 9 2 2 2" xfId="34"/>
    <cellStyle name="Comma 9 2 3" xfId="35"/>
    <cellStyle name="Comma 9 2 3 2" xfId="67"/>
    <cellStyle name="Comma 9 2 4" xfId="68"/>
    <cellStyle name="Comma 9 2 5" xfId="69"/>
    <cellStyle name="Comma 9 3" xfId="36"/>
    <cellStyle name="Comma 9 3 2" xfId="37"/>
    <cellStyle name="Comma 9 3 3" xfId="70"/>
    <cellStyle name="Comma 9 4" xfId="38"/>
    <cellStyle name="Comma 9 5" xfId="71"/>
    <cellStyle name="Comma 9 6" xfId="72"/>
    <cellStyle name="Comma_Sheet1" xfId="77"/>
    <cellStyle name="Normal" xfId="0" builtinId="0"/>
    <cellStyle name="Normal 2" xfId="40"/>
    <cellStyle name="Normal 2 2" xfId="39"/>
    <cellStyle name="Normal 3" xfId="74"/>
    <cellStyle name="Normal 4" xfId="78"/>
    <cellStyle name="Normal 5" xfId="81"/>
    <cellStyle name="Normal 6" xfId="84"/>
    <cellStyle name="Normal 7" xfId="87"/>
    <cellStyle name="Percent 2" xfId="73"/>
    <cellStyle name="Percent 3" xfId="76"/>
    <cellStyle name="Percent 4" xfId="80"/>
    <cellStyle name="Percent 5" xfId="83"/>
    <cellStyle name="Percent 6" xfId="86"/>
    <cellStyle name="Percent 7" xfId="89"/>
  </cellStyles>
  <dxfs count="41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1</xdr:col>
      <xdr:colOff>647700</xdr:colOff>
      <xdr:row>2</xdr:row>
      <xdr:rowOff>104775</xdr:rowOff>
    </xdr:to>
    <xdr:pic>
      <xdr:nvPicPr>
        <xdr:cNvPr id="2" name="Picture 3" descr="Y:\DIRECCION DESARROLLO Y COMERCIALIZACION SA\PUBLICIDAD, PROMOCION\2013 logotipo nuevo\logo fonafif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1057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oila Rodríguez Tencio" refreshedDate="42090.590086921293" createdVersion="4" refreshedVersion="4" minRefreshableVersion="3" recordCount="90">
  <cacheSource type="worksheet">
    <worksheetSource ref="A10:I100" sheet="Detalle"/>
  </cacheSource>
  <cacheFields count="13">
    <cacheField name="Financiador" numFmtId="0">
      <sharedItems count="4">
        <s v="FID 544-02"/>
        <s v="FID 544-03"/>
        <s v="FID 544-16"/>
        <s v="FONAFIFO"/>
      </sharedItems>
    </cacheField>
    <cacheField name="Partida" numFmtId="0">
      <sharedItems containsBlank="1"/>
    </cacheField>
    <cacheField name="Grupo " numFmtId="0">
      <sharedItems containsBlank="1"/>
    </cacheField>
    <cacheField name="Subpartida" numFmtId="0">
      <sharedItems count="32">
        <s v="1.03.07"/>
        <s v="1.04.04"/>
        <s v="1.08.07"/>
        <s v="2.03.01"/>
        <s v="2.99.03"/>
        <s v="2.99.05"/>
        <s v="1.07.01"/>
        <s v="9.02.02"/>
        <s v="1.03.02"/>
        <s v="2.03.04"/>
        <s v="1.04.03"/>
        <s v="1.05.02"/>
        <s v="1.08.01"/>
        <s v="5.01.05"/>
        <s v="6.04.04"/>
        <s v="1.04.06 "/>
        <s v="2.04.02"/>
        <s v="2.02.03"/>
        <s v="4.01.07"/>
        <s v="1.03.01"/>
        <s v="1.04.99"/>
        <s v="1.05.01"/>
        <s v="1.01.03"/>
        <s v="1.08.06"/>
        <s v="1.99.02"/>
        <s v="5.01.04"/>
        <s v="5.01.06"/>
        <s v="6.03.01 "/>
        <s v="9.02.01"/>
        <s v="6.03.01"/>
        <s v="1.02.04"/>
        <s v="6.01.02 "/>
      </sharedItems>
    </cacheField>
    <cacheField name="Nombre" numFmtId="0">
      <sharedItems/>
    </cacheField>
    <cacheField name="Tipo " numFmtId="3">
      <sharedItems containsBlank="1"/>
    </cacheField>
    <cacheField name="No. Variación" numFmtId="3">
      <sharedItems containsBlank="1"/>
    </cacheField>
    <cacheField name="Acción del PAO" numFmtId="0">
      <sharedItems containsBlank="1"/>
    </cacheField>
    <cacheField name="Monto" numFmtId="3">
      <sharedItems containsSemiMixedTypes="0" containsString="0" containsNumber="1" containsInteger="1" minValue="-71260800" maxValue="26619120"/>
    </cacheField>
    <cacheField name="Programa" numFmtId="0">
      <sharedItems count="3">
        <s v="Dirección y Gestión Institucional"/>
        <s v="Financiamiento Forestal"/>
        <s v="Proyectos Especiales"/>
      </sharedItems>
    </cacheField>
    <cacheField name="Dirección/Regional " numFmtId="0">
      <sharedItems/>
    </cacheField>
    <cacheField name="Requimiento" numFmtId="0">
      <sharedItems/>
    </cacheField>
    <cacheField name="Responsab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x v="0"/>
    <s v="1 Servicios"/>
    <s v="1.03 Servicios Comerciales y financieros"/>
    <x v="0"/>
    <s v="Servicios de transferencia electrónica de información"/>
    <s v="Modificación"/>
    <s v="Nº 1-2015"/>
    <s v="DA-UPSG-A1-I0-Ac3"/>
    <n v="840000"/>
    <x v="0"/>
    <s v="D. Administrativa-Financiera"/>
    <s v="Pago de factura pendiente del 2014, según contrato Nº S-088-2010."/>
    <s v="U. Proveeduría"/>
  </r>
  <r>
    <x v="0"/>
    <s v="1 Servicios"/>
    <s v="1.04 Servicios de gestión y apoyo"/>
    <x v="1"/>
    <s v="Servicios en ciencias económicas y sociales"/>
    <s v="Modificación"/>
    <s v="Nº 1-2015"/>
    <s v="DFC-A1-I1-Ac2"/>
    <n v="5000000"/>
    <x v="0"/>
    <s v="D. Administrativa-Financiera"/>
    <s v="Pago de contratación CEC-005-2014 &quot;Diseño de modelo de proyecciones financieras...&quot;"/>
    <s v="Depto Financiero-Contable"/>
  </r>
  <r>
    <x v="0"/>
    <s v="1 Servicios"/>
    <s v="1.08 Mantenimiento y reparación"/>
    <x v="2"/>
    <s v="Mantenimiento y reparación de equipo y mobiliario de oficina "/>
    <s v="Modificación"/>
    <s v="Nº 1-2015"/>
    <s v="DA-UA-A5-I2-Ac2"/>
    <n v="100000"/>
    <x v="0"/>
    <s v="D. Administrativa-Financiera"/>
    <s v="Contratación de servicios de mantenimiento de trituradoras y deshumedecedores."/>
    <s v="U. Archivo"/>
  </r>
  <r>
    <x v="0"/>
    <s v="2 Materiales y Suministros"/>
    <s v="Materiales y productos de uso en la construcción "/>
    <x v="3"/>
    <s v="Materiales y productos metálicos"/>
    <s v="Modificación"/>
    <s v="Nº 1-2015"/>
    <s v="DA-USO-A3-I6-Ac1"/>
    <n v="366120"/>
    <x v="0"/>
    <s v="D. Administrativa-Financiera"/>
    <s v="Compra de grifería para la bateria de servicios sanitarios del segundo piso."/>
    <s v="U. Salud Ocupacional"/>
  </r>
  <r>
    <x v="0"/>
    <s v="2 Materiales y Suministros"/>
    <s v="2.99 Utiles, materiales y suministros diversos"/>
    <x v="4"/>
    <s v="Productos de papel, cartón e impresos "/>
    <s v="Modificación"/>
    <s v="Nº 1-2015"/>
    <s v="DA-UPSG-A1-I0-Ac2"/>
    <n v="-1012000"/>
    <x v="0"/>
    <s v="D. Administrativa-Financiera"/>
    <s v="Disminución del presupuesto para la compra de papel (liberar recursos de la DFCF-CP-0161-2015) para financiar la modificación Nº 1-2015."/>
    <s v="U. Proveeduría"/>
  </r>
  <r>
    <x v="0"/>
    <s v="2 Materiales y Suministros"/>
    <s v="Utiles, materiales y suministros diversos"/>
    <x v="5"/>
    <s v="Útiles y materiales de limpieza"/>
    <s v="Modificación"/>
    <s v="Nº 1-2015"/>
    <s v="DA-USO-A3-I1-Ac5"/>
    <n v="125000"/>
    <x v="0"/>
    <s v="D. Administrativa-Financiera"/>
    <s v="Compra de dispensador acrílico para burbujas de alcohol en gel."/>
    <s v="U. Salud Ocupacional"/>
  </r>
  <r>
    <x v="0"/>
    <m/>
    <m/>
    <x v="6"/>
    <s v="Actividades de capacitación"/>
    <m/>
    <m/>
    <s v="DA-URH-A2-I4-Ac1"/>
    <n v="5000000"/>
    <x v="0"/>
    <s v="D. Administrativa-Financiera"/>
    <s v="Programa de capacitación Institucional"/>
    <s v="Director Administrativo-Finaciero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-10419120"/>
    <x v="0"/>
    <s v="D. Administrativa-Financiera"/>
    <s v="Reasignación de recursos entre Direcciones para financiar la modificación presupuestaria Nº 1-2015."/>
    <s v="Depto Financiero-Contable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10419120"/>
    <x v="0"/>
    <s v="D. Administrativa-Financiera"/>
    <s v="Reasignación de recursos entre Direcciones para financiar la modificación presupuestaria Nº 1-2015."/>
    <s v="Depto Financiero-Contable"/>
  </r>
  <r>
    <x v="0"/>
    <s v="1 Servicios"/>
    <s v="1.03 Servicios Comerciales y financieros"/>
    <x v="8"/>
    <s v="Publicidad y propaganda"/>
    <s v="Modificación"/>
    <s v="Nº 1-2015"/>
    <s v="DDC-A2-I1-Ac2"/>
    <n v="8000000"/>
    <x v="1"/>
    <s v="D. Desarrollo y Comercialización"/>
    <s v="Contratación de servicios de publicidad en televisión por cable y suplementos especializados."/>
    <s v="D. Desarrollo y Comercialización"/>
  </r>
  <r>
    <x v="0"/>
    <m/>
    <m/>
    <x v="6"/>
    <s v="Actividades de capacitación"/>
    <m/>
    <m/>
    <s v="DDC-A1-I1-Ac7"/>
    <n v="2000000"/>
    <x v="1"/>
    <s v="D. Desarrollo y Comercialización"/>
    <s v="Curso de capacitación en Normas INTECO y Formulación financiera de Proyectos."/>
    <s v="D. Desarrollo y Comercialización"/>
  </r>
  <r>
    <x v="0"/>
    <s v="1 Servicios"/>
    <s v="1.04 Servicios de gestión y apoyo"/>
    <x v="1"/>
    <s v="Servicios en ciencias económicas y sociales"/>
    <s v="Modificación"/>
    <s v="Nº 1-2015"/>
    <s v="DDC-A1-I1-Ac5"/>
    <n v="3500000"/>
    <x v="1"/>
    <s v="D. Desarrollo y Comercialización"/>
    <s v="Pago de la contratación CEC-032-2014 &quot;Metodología de muestreo de contratos PSA&quot;"/>
    <s v="Depto Desarrollo de Propuestas"/>
  </r>
  <r>
    <x v="0"/>
    <s v="2 Materiales y Suministros"/>
    <s v="Materiales y productos de uso en la construcción "/>
    <x v="9"/>
    <s v="Materiales y productos eléctricos, telefónicos y de cómputo"/>
    <s v="Modificación"/>
    <s v="Nº 1-2015"/>
    <s v="DDC-A4-I1-Ac1"/>
    <n v="100000"/>
    <x v="1"/>
    <s v="D. Desarrollo y Comercialización"/>
    <s v="Compra de cable adaptador para computadora portátil DELL, Vostro 1320."/>
    <s v="D. Desarrollo y Comercialización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-13600000"/>
    <x v="1"/>
    <s v="D. Desarrollo y Comercialización"/>
    <s v="Reasignación de recursos entre Direcciones para financiar la modificación presupuestaria Nº 1-2015."/>
    <s v="D. Desarrollo y Comercialización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13600000"/>
    <x v="1"/>
    <s v="D. Desarrollo y Comercialización"/>
    <s v="Reasignación de recursos entre Direcciones para financiar la modificación presupuestaria Nº 1-2015."/>
    <s v="D. Desarrollo y Comercialización"/>
  </r>
  <r>
    <x v="0"/>
    <s v="1 Servicios"/>
    <s v="1.04 Servicios de gestión y apoyo"/>
    <x v="10"/>
    <s v="Servicios de ingeniería"/>
    <s v="Modificación"/>
    <s v="Nº 1-2015"/>
    <s v="DG-UI-A2-I2-Ac4"/>
    <n v="-15900000"/>
    <x v="0"/>
    <s v="D. General"/>
    <s v="Elimina contratación denominada &quot;Fase 2: Contratación de una consultoría que desarrolle……&quot; para financiar la modificación presupuestaria Nº 1-2015."/>
    <s v="U. Informática"/>
  </r>
  <r>
    <x v="0"/>
    <s v="1 Servicios"/>
    <s v="1.04 Servicios de gestión y apoyo"/>
    <x v="10"/>
    <s v="Servicios de ingeniería"/>
    <s v="Modificación"/>
    <s v="Nº 1-2015"/>
    <s v="DG-UI-A3-I3-Ac4"/>
    <n v="-2855000"/>
    <x v="0"/>
    <s v="D. General"/>
    <s v="Elimina contratación denominada &quot;Fase 2: Contratación de una consultoría que desarrolle……&quot; para financiar la modificación presupuestaria Nº 1-2015."/>
    <s v="U. Informática"/>
  </r>
  <r>
    <x v="0"/>
    <s v="1 Servicios"/>
    <s v="1.05 Gastos de viaje y de transporte"/>
    <x v="11"/>
    <s v="Viáticos dentro del país"/>
    <s v="Modificación"/>
    <s v="Nº 1-2015"/>
    <s v="DG-UI-A3-I3-Ac3"/>
    <n v="3000000"/>
    <x v="0"/>
    <s v="D. General"/>
    <s v="Visitas de seguimiento a Oficinas Regionales."/>
    <s v="U. Informática"/>
  </r>
  <r>
    <x v="0"/>
    <s v="1 Servicios"/>
    <s v="1.08 Mantenimiento y reparación"/>
    <x v="12"/>
    <s v="Mantenimiento de edificios, locales y terrenos"/>
    <s v="Modificación"/>
    <s v="Nº 1-2015"/>
    <s v="DG-UI-A3-I3-Ac5"/>
    <n v="2500000"/>
    <x v="0"/>
    <s v="D. General"/>
    <s v="Mantenimiento de instalaciones (financiadas por la D. Administrativa-Financiera)"/>
    <s v="U. Informática"/>
  </r>
  <r>
    <x v="0"/>
    <s v="2 Materiales y Suministros"/>
    <s v="2.03 Materiales y productos de uso en la construcción y mantenimiento"/>
    <x v="9"/>
    <s v="Materiales y productos eléctricos, telefónicos y de cómputo"/>
    <s v="Modificación"/>
    <s v="Nº 1-2015"/>
    <s v="DG-UI-A3-I5-Ac23"/>
    <n v="1500000"/>
    <x v="0"/>
    <s v="D. General"/>
    <s v="Compra de Memoria RAM"/>
    <s v="U. Informática"/>
  </r>
  <r>
    <x v="0"/>
    <s v="5 Bienes Duraderos"/>
    <s v="5.01 Maquinaria, equipo y mobiliario"/>
    <x v="13"/>
    <s v="Equipo y programas de cómputo"/>
    <s v="Modificación"/>
    <s v="Nº 1-2015"/>
    <s v="DG-UI-A2-I2-Ac6"/>
    <n v="11755000"/>
    <x v="0"/>
    <s v="D. General"/>
    <s v="Compra de Software para el componente de firma digital en GePSA"/>
    <s v="U. Informática"/>
  </r>
  <r>
    <x v="0"/>
    <s v="6 Transferencias Corrientes"/>
    <s v="6.04 Transferencias Corrientes a entidades privadas sin fines de lucro"/>
    <x v="14"/>
    <s v="Transferencias Corrientes a otras entidades privadas sin fines de lucro"/>
    <s v="Modificación"/>
    <s v="Nº 1-2015"/>
    <s v="DSA-A1-I0-Ac21"/>
    <n v="-26619120"/>
    <x v="1"/>
    <s v="D. Servicios Ambientales"/>
    <s v="Disminución de contenido presupuestario para financiar la modificación presupuestaria No 1-2015."/>
    <s v="Depto Financiero-Contable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-26619120"/>
    <x v="1"/>
    <s v="D. Servicios Ambientales"/>
    <s v="Reasignación de recursos entre Direcciones para financiar la modificación presupuestaria Nº 1-2015."/>
    <s v="Depto Financiero-Contable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26619120"/>
    <x v="1"/>
    <s v="D. Servicios Ambientales"/>
    <s v="Reasignación de recursos entre Direcciones para financiar la modificación presupuestaria Nº 1-2015."/>
    <s v="Depto Financiero-Contable"/>
  </r>
  <r>
    <x v="0"/>
    <s v="1 Servicios"/>
    <s v="1.04 Servicios de gestión y apoyo"/>
    <x v="10"/>
    <s v="Servicios de ingeniería"/>
    <s v="Modificación"/>
    <s v="Nº 1-2015"/>
    <s v="DA-USO-A3-I2-Ac2"/>
    <n v="300000"/>
    <x v="1"/>
    <s v="R. Cañas"/>
    <s v="Diseño de la entrada principal de la Oficina Regional de Cañas en cumpliliento a la Ley 7600."/>
    <s v="U. Salud Ocupacional"/>
  </r>
  <r>
    <x v="0"/>
    <s v="1 Servicios"/>
    <s v="1.04 Servicios de gestión y apoyo"/>
    <x v="15"/>
    <s v="Servicios generales"/>
    <s v="Modificación"/>
    <s v="Nº 1-2015"/>
    <s v="ORCA-A1-l1-Ac1"/>
    <n v="400000"/>
    <x v="1"/>
    <s v="R. Cañas"/>
    <s v="Pago de reintegros por limpieza de oficina."/>
    <s v="R. Cañas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-700000"/>
    <x v="1"/>
    <s v="R. Cañas"/>
    <s v="Reasignación de recursos entre Direcciones para financiar la modificación presupuestaria Nº 1-2015."/>
    <s v="Depto Financiero-Contable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700000"/>
    <x v="1"/>
    <s v="R. Cañas"/>
    <s v="Reasignación de recursos entre Direcciones para financiar la modificación presupuestaria Nº 1-2015."/>
    <s v="Depto Financiero-Contable"/>
  </r>
  <r>
    <x v="0"/>
    <s v="1 Servicios"/>
    <s v="1.04 Servicios de gestión y apoyo"/>
    <x v="15"/>
    <s v="Servicios generales"/>
    <s v="Modificación"/>
    <s v="Nº 1-2015"/>
    <s v="ORCN-A1-I1-Ac9"/>
    <n v="400000"/>
    <x v="1"/>
    <s v="R. Caribe Norte"/>
    <s v="Pago de reintegros por limpieza de oficina."/>
    <s v="R. Caribe Norte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-400000"/>
    <x v="1"/>
    <s v="R. Caribe Norte"/>
    <s v="Reasignación de recursos entre Direcciones para financiar la modificación presupuestaria Nº 1-2015."/>
    <s v="R. Caribe Norte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400000"/>
    <x v="1"/>
    <s v="R. Caribe Norte"/>
    <s v="Reasignación de recursos entre Direcciones para financiar la modificación presupuestaria Nº 1-2015."/>
    <s v="R. Caribe Norte"/>
  </r>
  <r>
    <x v="0"/>
    <s v="1 Servicios"/>
    <s v="1.04 Servicios de gestión y apoyo"/>
    <x v="15"/>
    <s v="Servicios generales"/>
    <s v="Modificación"/>
    <s v="Nº 1-2015"/>
    <s v="ORPN-A1-I1-Ac9"/>
    <n v="400000"/>
    <x v="1"/>
    <s v="R. Palmar Norte"/>
    <s v="Pago de reintegros por limpieza de oficina."/>
    <s v="R. Palmar Norte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-400000"/>
    <x v="1"/>
    <s v="R. Palmar Norte"/>
    <s v="Reasignación de recursos entre Direcciones para financiar la modificación presupuestaria Nº 1-2015."/>
    <s v="R. Palmar Norte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400000"/>
    <x v="1"/>
    <s v="R. Palmar Norte"/>
    <s v="Reasignación de recursos entre Direcciones para financiar la modificación presupuestaria Nº 1-2015."/>
    <s v="R. Palmar Norte"/>
  </r>
  <r>
    <x v="0"/>
    <s v="1 Servicios"/>
    <s v="1.08 Mantenimiento y reparación"/>
    <x v="12"/>
    <s v="Mantenimiento de edificios, locales y terrenos"/>
    <s v="Modificación"/>
    <s v="Nº 1-2015"/>
    <s v="ORSC-A1-I1-Ac1"/>
    <n v="500000"/>
    <x v="1"/>
    <s v="R. San Carlos"/>
    <s v="Contración de servicio para pintar y reparar el techo de la oficina Regional"/>
    <s v="R. San Carlos"/>
  </r>
  <r>
    <x v="0"/>
    <s v="2 Materiales y Suministros"/>
    <s v="Materiales y productos de uso en la construcción "/>
    <x v="3"/>
    <s v="Materiales y productos metálicos"/>
    <s v="Modificación"/>
    <s v="Nº 1-2015"/>
    <s v="DA-USO-A3-I2-Ac2"/>
    <n v="0"/>
    <x v="1"/>
    <s v="R. San Carlos"/>
    <s v="Disminución de contenido presupuestario para la rotulación del parqueo."/>
    <s v="R. San Carlos"/>
  </r>
  <r>
    <x v="0"/>
    <s v="2 Materiales y Suministros"/>
    <s v="2.04 Herramientas, respuestos y accesorios"/>
    <x v="16"/>
    <s v="Repuestos y accesorios"/>
    <s v="Modificación"/>
    <s v="Nº 1-2015"/>
    <s v="ORSC-A3-I1-Ac1"/>
    <n v="600000"/>
    <x v="1"/>
    <s v="R. San Carlos"/>
    <s v="Compra de 8 llantas &quot;Destination AD 205 R16. "/>
    <s v="R. San Carlos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-1100000"/>
    <x v="1"/>
    <s v="R. San Carlos"/>
    <s v="Reasignación de recursos entre Direcciones para financiar la modificación presupuestaria Nº 1-2015."/>
    <s v="R. San Carlos"/>
  </r>
  <r>
    <x v="0"/>
    <s v="9 Cuentas Especiales"/>
    <s v="9.02 Sumas sin asignación presupuestaria"/>
    <x v="7"/>
    <s v="Sumas con destino específico sin asignación presupuestaria"/>
    <s v="Modificación"/>
    <s v="Nº 1-2015"/>
    <m/>
    <n v="1100000"/>
    <x v="1"/>
    <s v="R. San Carlos"/>
    <s v="Reasignación de recursos entre Direcciones para financiar la modificación presupuestaria Nº 1-2015."/>
    <s v="R. San Carlos"/>
  </r>
  <r>
    <x v="1"/>
    <s v="1 Servicios"/>
    <s v="1.03 Servicios Comerciales y financieros"/>
    <x v="8"/>
    <s v="Publicidad y propaganda"/>
    <s v="Modificación"/>
    <s v="Nº 1-2015"/>
    <s v="DFF-A3-IO-Ac1"/>
    <n v="4000000"/>
    <x v="1"/>
    <s v="D. Fomento Forestal"/>
    <s v="Contratación de servicios de producción de materiales para V Feria &quot;Vive la madera y la C Neutralidad&quot;"/>
    <s v="Depto Fomento Forestal"/>
  </r>
  <r>
    <x v="1"/>
    <s v="1 Servicios"/>
    <s v="1.04 Servicios de gestión y apoyo"/>
    <x v="1"/>
    <s v="Servicios en ciencias económicas y sociales"/>
    <s v="Modificación"/>
    <s v="Nº 1-2015"/>
    <s v="DFF-A3-IO-Ac2"/>
    <n v="4472000"/>
    <x v="1"/>
    <s v="D. Fomento Forestal"/>
    <s v="Contratación de servicios de asistencia técnica para productores bajo sistemas de crédito para plantaciones de aprovechamiento forestal (PPAF)"/>
    <s v="Depto Gestión Créditicia"/>
  </r>
  <r>
    <x v="1"/>
    <s v="2 Materiales y Suministros"/>
    <s v="Alimentos y productos agropecuarios"/>
    <x v="17"/>
    <s v="Alimentos y bebidas"/>
    <s v="Modificación"/>
    <s v="Nº 1-2015"/>
    <s v="DFF-A1-I2-Ac2"/>
    <n v="-350000"/>
    <x v="1"/>
    <s v="D. Fomento Forestal"/>
    <s v="Disminución de contenido presupuestario para financiar la modificación presupuestaria No 1-2015."/>
    <s v="D. Fomento Forestal"/>
  </r>
  <r>
    <x v="1"/>
    <s v="4 Activos Financieros"/>
    <s v="4.01 Préstamos"/>
    <x v="18"/>
    <s v="Préstamos al Sector Privado"/>
    <s v="Modificación"/>
    <s v="Nº 1-2015"/>
    <s v="DFF-A1-I1-Ac10"/>
    <n v="-8122000"/>
    <x v="1"/>
    <s v="D. Fomento Forestal"/>
    <s v="Disminución de contenido presupuestario para financiar la modificación presupuestaria No 1-2015."/>
    <s v="D. Fomento Forestal"/>
  </r>
  <r>
    <x v="2"/>
    <s v="1 Servicios"/>
    <s v="1.03 Servicios Comerciales y financieros"/>
    <x v="19"/>
    <s v="Información"/>
    <s v="Modificación"/>
    <s v="Nº 1-2015"/>
    <s v="DG-REDD-A1-I1-Ac9"/>
    <n v="-13133000"/>
    <x v="2"/>
    <s v="D. General"/>
    <s v="Financiamiento de la modificación No 1-2015"/>
    <s v="REDD+"/>
  </r>
  <r>
    <x v="2"/>
    <s v="1 Servicios"/>
    <s v="1.04 Servicios de gestión y apoyo"/>
    <x v="10"/>
    <s v="Servicios de ingeniería"/>
    <s v="Modificación"/>
    <s v="Nº 1-2015"/>
    <s v="DG-REDD-A1-I3-Ac5"/>
    <n v="-11420000"/>
    <x v="2"/>
    <s v="D. General"/>
    <s v="Financiamiento de la modificación No 1-2015. Se excluye la consultoría denominada &quot;Identificación de beneficiarios no-cabono&quot;"/>
    <s v="REDD+"/>
  </r>
  <r>
    <x v="2"/>
    <s v="1 Servicios"/>
    <s v="1.04 Servicios de gestión y apoyo"/>
    <x v="10"/>
    <s v="Servicios de ingeniería"/>
    <s v="Modificación"/>
    <s v="Nº 1-2015"/>
    <s v="DG-REDD-A1-I3-Ac5"/>
    <n v="14275000"/>
    <x v="2"/>
    <s v="D. General"/>
    <s v="Contratación de la consultoría denominada &quot;Diseño del registro de las reducciones de emisiones, actores y requerimientos de consistencia con norma del IPCC."/>
    <s v="REDD+"/>
  </r>
  <r>
    <x v="2"/>
    <s v="1 Servicios"/>
    <s v="1.04 Servicios de gestión y apoyo"/>
    <x v="1"/>
    <s v="Servicios en ciencias económicas y sociales"/>
    <s v="Modificación"/>
    <s v="Nº 1-2015"/>
    <s v="DG-REDD-A1-I1-Ac9"/>
    <n v="-11420000"/>
    <x v="2"/>
    <s v="D. General"/>
    <s v="Financiamiento de la modificación No 1-2015. Se excluye la consultoría denominada &quot;Apoyo ambiental a la consulta REDD+&quot;"/>
    <s v="REDD+"/>
  </r>
  <r>
    <x v="2"/>
    <s v="1 Servicios"/>
    <s v="1.04 Servicios de gestión y apoyo"/>
    <x v="1"/>
    <s v="Servicios en ciencias económicas y sociales"/>
    <s v="Modificación"/>
    <s v="Nº 1-2015"/>
    <s v="DG-REDD-A1-I1-Ac9"/>
    <n v="-3426000"/>
    <x v="2"/>
    <s v="D. General"/>
    <s v="Financiamiento de la modificación No 1-2015. Se excluye la consultoría denominada &quot;Asesoramiento en aspectos sociales&quot;"/>
    <s v="REDD+"/>
  </r>
  <r>
    <x v="2"/>
    <s v="1 Servicios"/>
    <s v="1.04 Servicios de gestión y apoyo"/>
    <x v="1"/>
    <s v="Servicios en ciencias económicas y sociales"/>
    <s v="Modificación"/>
    <s v="Nº 1-2015"/>
    <s v="DG-REDD-A1-I1-Ac9"/>
    <n v="8565000"/>
    <x v="2"/>
    <s v="D. General"/>
    <s v="Contratación de la consultoría para el proceso de participación y coordinación Indígena en el Pacífico Central."/>
    <s v="REDD+"/>
  </r>
  <r>
    <x v="2"/>
    <s v="1 Servicios"/>
    <s v="1.04 Servicios de gestión y apoyo"/>
    <x v="20"/>
    <s v="Otros servicios de gestión y apoyo"/>
    <s v="Modificación"/>
    <s v="Nº 1-2015"/>
    <s v="DG-REDD-A1-I1-Ac9"/>
    <n v="17815200"/>
    <x v="2"/>
    <s v="D. General"/>
    <s v="Contratación de la consultoría denominada &quot;Desarrollo del plan de consulta, diseño e implementación del plan de acción indígena sobre la tenencia de la tierra….Salitre"/>
    <s v="REDD+"/>
  </r>
  <r>
    <x v="2"/>
    <s v="1 Servicios"/>
    <s v="1.04 Servicios de gestión y apoyo"/>
    <x v="20"/>
    <s v="Otros servicios de gestión y apoyo"/>
    <s v="Modificación"/>
    <s v="Nº 1-2015"/>
    <s v="DG-REDD-A1-I1-Ac9"/>
    <n v="17815200"/>
    <x v="2"/>
    <s v="D. General"/>
    <s v="Contratación de la consultoría denominada &quot;Desarrollo del plan de consulta, diseño e implementación del plan de acción indígena sobre la tenencia de la tierra….Cabagra"/>
    <s v="REDD+"/>
  </r>
  <r>
    <x v="2"/>
    <s v="1 Servicios"/>
    <s v="1.04 Servicios de gestión y apoyo"/>
    <x v="20"/>
    <s v="Otros servicios de gestión y apoyo"/>
    <s v="Modificación"/>
    <s v="Nº 1-2015"/>
    <s v="DG-REDD-A1-I1-Ac9"/>
    <n v="17815200"/>
    <x v="2"/>
    <s v="D. General"/>
    <s v="Contratación de la consultoría denominada &quot;Desarrollo del plan de consulta, diseño e implementación del plan de acción indígena sobre la tenencia de la tierra….Curré"/>
    <s v="REDD+"/>
  </r>
  <r>
    <x v="2"/>
    <s v="1 Servicios"/>
    <s v="1.04 Servicios de gestión y apoyo"/>
    <x v="20"/>
    <s v="Otros servicios de gestión y apoyo"/>
    <s v="Modificación"/>
    <s v="Nº 1-2015"/>
    <s v="DG-REDD-A1-I1-Ac9"/>
    <n v="17815200"/>
    <x v="2"/>
    <s v="D. General"/>
    <s v="Contratación de la consultoría denominada &quot;Desarrollo del plan de consulta, diseño e implementación del plan de acción indígena sobre la tenencia de la tierra….Terraba"/>
    <s v="REDD+"/>
  </r>
  <r>
    <x v="2"/>
    <s v="1 Servicios"/>
    <s v="1.04 Servicios de gestión y apoyo"/>
    <x v="20"/>
    <s v="Otros servicios de gestión y apoyo"/>
    <s v="Modificación"/>
    <s v="Nº 1-2015"/>
    <s v="DG-REDD-A1-I1-Ac9"/>
    <n v="-71260800"/>
    <x v="2"/>
    <s v="D. General"/>
    <s v="Financiamiento de la modificación No 1-2015. Se excluye la consultoría denominada &quot;Desarrollo del plan de consulta, ….. Bloque Pacífico Central…&quot;"/>
    <s v="REDD+"/>
  </r>
  <r>
    <x v="2"/>
    <s v="1 Servicios"/>
    <s v="1.05 Gastos de viaje y de transporte"/>
    <x v="21"/>
    <s v="Transporte dentro del país"/>
    <s v="Modificación"/>
    <s v="Nº 1-2015"/>
    <s v="DG-REDD-A1-I1-Ac9"/>
    <n v="3140500"/>
    <x v="2"/>
    <s v="D. General"/>
    <s v="Participación en talleres y reuniones para el desarrollo de la Estrategia REDD+"/>
    <s v="REDD+"/>
  </r>
  <r>
    <x v="2"/>
    <s v="1 Servicios"/>
    <s v="1.05 Gastos de viaje y de transporte"/>
    <x v="11"/>
    <s v="Viáticos dentro del país"/>
    <s v="Modificación"/>
    <s v="Nº 1-2015"/>
    <s v="DG-REDD-A1-I1-Ac9"/>
    <n v="1427500"/>
    <x v="2"/>
    <s v="D. General"/>
    <s v="Participación en talleres y reuniones para el desarrollo de la Estrategia REDD+"/>
    <s v="REDD+"/>
  </r>
  <r>
    <x v="2"/>
    <s v="1 Servicios"/>
    <s v="1.07 Capacitación y Protocolo"/>
    <x v="6"/>
    <s v="Actividades de capacitación"/>
    <s v="Modificación"/>
    <s v="Nº 1-2015"/>
    <s v="DG-REDD-A1-I1-Ac9"/>
    <n v="1142000"/>
    <x v="2"/>
    <s v="D. General"/>
    <s v="Curso de capacitación para el uso del protocolo para la estimación del cambio de uso del suelo en Costa Rica"/>
    <s v="REDD+"/>
  </r>
  <r>
    <x v="2"/>
    <s v="1 Servicios"/>
    <s v="1.07 Capacitación y Protocolo"/>
    <x v="6"/>
    <s v="Actividades de capacitación"/>
    <s v="Modificación"/>
    <s v="Nº 1-2015"/>
    <s v="DG-REDD-A1-I1-Ac9"/>
    <n v="7423000"/>
    <x v="2"/>
    <s v="D. General"/>
    <s v="Capacitación en el uso del carbono para fortalecer las cadenas de valor"/>
    <s v="REDD+"/>
  </r>
  <r>
    <x v="2"/>
    <s v="1 Servicios"/>
    <s v="1.07 Capacitación y Protocolo"/>
    <x v="6"/>
    <s v="Actividades de capacitación"/>
    <s v="Modificación"/>
    <s v="Nº 1-2015"/>
    <s v="DG-REDD-A1-I1-Ac9"/>
    <n v="3426000"/>
    <x v="2"/>
    <s v="D. General"/>
    <s v="Participación en talleres para el diseño y validación del PSA campesino."/>
    <s v="REDD+"/>
  </r>
  <r>
    <x v="3"/>
    <s v="1 Servicios"/>
    <s v="1.01 Alquileres"/>
    <x v="22"/>
    <s v="Alquiler de equipo de cómputo"/>
    <s v="Modificación"/>
    <s v="Nº 1-2015"/>
    <s v="DG-UI-A3-I5-Ac4"/>
    <n v="-17000000"/>
    <x v="0"/>
    <s v="D. Administrativa-Financiera"/>
    <s v="Elimina servicios administrado para mensajeria y colaboración …&quot; para financiar la modificación presupuestaria Nº 1-2015."/>
    <s v="U. Informática"/>
  </r>
  <r>
    <x v="3"/>
    <s v="1 Servicios"/>
    <s v="1.01 Alquileres"/>
    <x v="22"/>
    <s v="Alquiler de equipo de cómputo"/>
    <s v="Modificación"/>
    <s v="Nº 1-2015"/>
    <s v="DG-UI-A3-I5-Ac19"/>
    <n v="-6852000"/>
    <x v="0"/>
    <s v="D. Administrativa-Financiera"/>
    <s v="Elimina servicio administrado fuente de poder …&quot; para financiar la modificación presupuestaria Nº 1-2015."/>
    <s v="U. Informática"/>
  </r>
  <r>
    <x v="3"/>
    <s v="1 Servicios"/>
    <s v="1.08 Mantenimiento y reparación"/>
    <x v="23"/>
    <s v="Mantenimiento y reparación de equipo de comunicación"/>
    <s v="Modificación"/>
    <s v="Nº 1-2015"/>
    <s v="DA-UPSG-A1-I6-Ac2"/>
    <n v="2550000"/>
    <x v="0"/>
    <s v="D. Administrativa-Financiera"/>
    <s v="Contratación de servicios para cambio de fibra optica de 6 MB."/>
    <s v="U. Proveeduría"/>
  </r>
  <r>
    <x v="3"/>
    <s v="1 Servicios"/>
    <s v="1.99 Servicios Diversos"/>
    <x v="24"/>
    <s v="Intereses moratorios y multas"/>
    <s v="Modificación"/>
    <s v="Nº 1-2015"/>
    <s v="DFC-A2-I3-Ac2"/>
    <n v="200000"/>
    <x v="0"/>
    <s v="D. Administrativa-Financiera"/>
    <s v="Pago de eventuales multas o intereses."/>
    <s v="Depto Financiero-Contable"/>
  </r>
  <r>
    <x v="3"/>
    <s v="5 Bienes Duraderos"/>
    <s v="5.01 Maquinaria, equipo y mobiliario"/>
    <x v="25"/>
    <s v="Equipo y mobiliario de oficina"/>
    <s v="Modificación"/>
    <s v="Nº 1-2015"/>
    <s v="DA-UAP-A4-I1-Ac1"/>
    <n v="60000"/>
    <x v="0"/>
    <s v="D. Administrativa-Financiera"/>
    <s v="Compra de 2 sillas de espera"/>
    <s v="U. Adquisición Proyectos"/>
  </r>
  <r>
    <x v="3"/>
    <s v="5 Bienes Duraderos"/>
    <s v="5.01 Maquinaria, equipo y mobiliario"/>
    <x v="25"/>
    <s v="Equipo y mobiliario de oficina"/>
    <s v="Modificación"/>
    <s v="Nº 1-2015"/>
    <s v="DA-UAP-A4-I1-Ac1"/>
    <n v="120000"/>
    <x v="0"/>
    <s v="D. Administrativa-Financiera"/>
    <s v="Compra de 2 sumadoras."/>
    <s v="U. Adquisición Proyectos"/>
  </r>
  <r>
    <x v="3"/>
    <s v="5 Bienes Duraderos"/>
    <s v="5.01 Maquinaria, equipo y mobiliario"/>
    <x v="25"/>
    <s v="Equipo y mobiliario de oficina"/>
    <s v="Modificación"/>
    <s v="Nº 1-2015"/>
    <s v="DA-UAP-A4-I2-Ac1"/>
    <n v="150000"/>
    <x v="0"/>
    <s v="D. Administrativa-Financiera"/>
    <s v="Compra de 1 archivo "/>
    <s v="U. Adquisición Proyectos"/>
  </r>
  <r>
    <x v="3"/>
    <s v="5 Bienes Duraderos"/>
    <s v="5.01 Maquinaria, equipo y mobiliario"/>
    <x v="25"/>
    <s v="Equipo y mobiliario de oficina"/>
    <s v="Modificación"/>
    <s v="Nº 1-2015"/>
    <s v="DA-UAP-A4-I1-Ac1"/>
    <n v="362000"/>
    <x v="0"/>
    <s v="D. Administrativa-Financiera"/>
    <s v="Compra de 1 modular"/>
    <s v="U. Adquisición Proyectos"/>
  </r>
  <r>
    <x v="3"/>
    <s v="5 Bienes Duraderos"/>
    <s v="5.01 Maquinaria, equipo y mobiliario"/>
    <x v="25"/>
    <s v="Equipo y mobiliario de oficina"/>
    <s v="Modificación"/>
    <s v="Nº 1-2015"/>
    <s v="DA-UAP-A5-I2-Ac2"/>
    <n v="640000"/>
    <x v="0"/>
    <s v="D. Administrativa-Financiera"/>
    <s v="Compra de trituradora"/>
    <s v="U. Adquisición Proyectos"/>
  </r>
  <r>
    <x v="3"/>
    <s v="5 Bienes Duraderos"/>
    <s v="5.01 Maquinaria, equipo y mobiliario"/>
    <x v="25"/>
    <s v="Equipo y mobiliario de oficina"/>
    <s v="Modificación"/>
    <s v="Nº 1-2015"/>
    <s v="DA-UPSG-A1-I0-Ac3"/>
    <n v="645467"/>
    <x v="0"/>
    <s v="D. Administrativa-Financiera"/>
    <s v="Pago de contratación 2014CD-000029-00201."/>
    <s v="U. Proveeduría"/>
  </r>
  <r>
    <x v="3"/>
    <s v="5 Bienes Duraderos"/>
    <s v="5.01 Maquinaria, equipo y mobiliario"/>
    <x v="26"/>
    <s v="Equipo sanitario, de laboratorio e investigación"/>
    <s v="Modificación"/>
    <s v="Nº 1-2015"/>
    <s v="DA-USO-A3-I2-Ac2"/>
    <n v="140000"/>
    <x v="0"/>
    <s v="D. Administrativa-Financiera"/>
    <s v="Compra de 1 silla de ruedas."/>
    <s v="U. Salud Ocupacional"/>
  </r>
  <r>
    <x v="3"/>
    <s v="5 Bienes Duraderos"/>
    <s v="5.01 Maquinaria, equipo y mobiliario"/>
    <x v="26"/>
    <s v="Equipo sanitario, de laboratorio e investigación"/>
    <s v="Modificación"/>
    <s v="Nº 1-2015"/>
    <s v="DA-USO-A3-I6-Ac1"/>
    <n v="800000"/>
    <x v="0"/>
    <s v="D. Administrativa-Financiera"/>
    <s v="Compra e instalación de sistema de purificación de agua."/>
    <s v="U. Salud Ocupacional"/>
  </r>
  <r>
    <x v="3"/>
    <s v="6 Transferencias Corrientes"/>
    <s v="6.03 Prestaciones"/>
    <x v="27"/>
    <s v="Prestaciones legales"/>
    <s v="Modificación"/>
    <s v="Nº 1-2015"/>
    <s v="ATOD"/>
    <n v="333000"/>
    <x v="0"/>
    <s v="D. Administrativa-Financiera"/>
    <s v="Complemento para el pago de prestaciones legales."/>
    <s v="Depto Financiero-Contable"/>
  </r>
  <r>
    <x v="3"/>
    <s v="9 Cuentas Especiales"/>
    <s v="9.02 Sumas sin asignación presupuestaria"/>
    <x v="28"/>
    <s v="Sumas libres sin asignación presupuestaria"/>
    <s v="Modificación"/>
    <s v="Nº 1-2015"/>
    <m/>
    <n v="-18791533"/>
    <x v="0"/>
    <s v="D. Administrativa-Financiera"/>
    <s v="Reasignación de recursos entre Direcciones para financiar la modificación presupuestaria Nº 1-2015."/>
    <s v="Depto Financiero-Contable"/>
  </r>
  <r>
    <x v="3"/>
    <s v="9 Cuentas Especiales"/>
    <s v="9.02 Sumas sin asignación presupuestaria"/>
    <x v="28"/>
    <s v="Sumas libres sin asignación presupuestaria"/>
    <s v="Modificación"/>
    <s v="Nº 1-2015"/>
    <m/>
    <n v="18791533"/>
    <x v="0"/>
    <s v="D. Administrativa-Financiera"/>
    <s v="Reasignación de recursos entre Direcciones para financiar la modificación presupuestaria Nº 1-2015."/>
    <s v="Depto Financiero-Contable"/>
  </r>
  <r>
    <x v="3"/>
    <s v="5 Bienes Duraderos"/>
    <s v="5.01 Maquinaria, equipo y mobiliario"/>
    <x v="25"/>
    <s v="Equipo y mobiliario de oficina"/>
    <s v="Modificación"/>
    <s v="Nº 1-2015"/>
    <s v="DDC-A3-I1-Ac1"/>
    <n v="70000"/>
    <x v="1"/>
    <s v="D. Desarrollo y Comercialización"/>
    <s v="Compra de 1 archivo"/>
    <s v="D. Desarrollo y Comercialización"/>
  </r>
  <r>
    <x v="3"/>
    <s v="6 Transferencias Corrientes"/>
    <s v="6.03 Prestaciones"/>
    <x v="29"/>
    <s v="Prestaciones legales"/>
    <s v="Modificación"/>
    <s v="Nº 1-2015"/>
    <s v="ATOPD"/>
    <n v="-70000"/>
    <x v="1"/>
    <s v="D. Desarrollo y Comercialización"/>
    <s v="Disminución de contenido presupuestario para financiar la modificación presupuestaria No 1-2015."/>
    <s v="Depto Financiero-Contable"/>
  </r>
  <r>
    <x v="3"/>
    <s v="1 Servicios"/>
    <s v="1.01 Alquileres"/>
    <x v="22"/>
    <s v="Alquiler de equipo de cómputo"/>
    <s v="Modificación"/>
    <s v="Nº 1-2015"/>
    <s v="DG-UI-A2-I2-Ac5"/>
    <n v="-10278000"/>
    <x v="0"/>
    <s v="D. Geneal"/>
    <s v="Elimina alquiler de hospedaje para el sistema geoespacial…&quot; para financiar la modificación presupuestaria Nº 1-2015."/>
    <s v="U. Informática"/>
  </r>
  <r>
    <x v="3"/>
    <s v="1 Servicios"/>
    <s v="1.02 Servicios Básicos"/>
    <x v="30"/>
    <s v="Servicio de telecomunicaciones"/>
    <s v="Modificación"/>
    <s v="Nº 1-2015"/>
    <s v="DG-UI-A3-I4-Ac4"/>
    <n v="-3426000"/>
    <x v="0"/>
    <s v="D. Geneal"/>
    <s v="Elimina servicio de respaldo en la nube …..&quot; para financiar la modificación presupuestaria Nº 1-2015."/>
    <s v="U. Informática"/>
  </r>
  <r>
    <x v="3"/>
    <s v="2 Materiales y Suministros"/>
    <s v="2.03 Materiales y productos de uso en la construcción y mantenimiento"/>
    <x v="9"/>
    <s v="Materiales y productos eléctricos, telefónicos y de cómputo"/>
    <s v="Modificación"/>
    <s v="Nº 1-2015"/>
    <s v="DG-UI-A3-I5-Ac5"/>
    <n v="1000000"/>
    <x v="0"/>
    <s v="D. Geneal"/>
    <s v="Compra de cable de red CAT 6"/>
    <s v="U. Informática"/>
  </r>
  <r>
    <x v="3"/>
    <s v="5 Bienes Duraderos"/>
    <s v="5.01 Maquinaria, equipo y mobiliario"/>
    <x v="13"/>
    <s v="Equipo y programas de cómputo"/>
    <s v="Modificación"/>
    <s v="Nº 1-2015"/>
    <s v="DG-UI-A3-I5-Ac7"/>
    <n v="-2969200"/>
    <x v="0"/>
    <s v="D. Geneal"/>
    <s v="Elimina actualización de equipos de comunicación …..&quot; para financiar la modificación presupuestaria Nº 1-2015."/>
    <s v="U. Informática"/>
  </r>
  <r>
    <x v="3"/>
    <s v="5 Bienes Duraderos"/>
    <s v="5.01 Maquinaria, equipo y mobiliario"/>
    <x v="13"/>
    <s v="Equipo y programas de cómputo"/>
    <s v="Modificación"/>
    <s v="Nº 1-2015"/>
    <s v="DG-UI-A2-I1-Ac1"/>
    <n v="1500000"/>
    <x v="0"/>
    <s v="D. Geneal"/>
    <s v="Compra de Librerías para desarrollo de aplicativos"/>
    <s v="U. Informática"/>
  </r>
  <r>
    <x v="3"/>
    <s v="5 Bienes Duraderos"/>
    <s v="5.01 Maquinaria, equipo y mobiliario"/>
    <x v="13"/>
    <s v="Equipo y programas de cómputo"/>
    <s v="Modificación"/>
    <s v="Nº 1-2015"/>
    <s v="DG-UI-A3-I3-Ac4"/>
    <n v="4000000"/>
    <x v="0"/>
    <s v="D. Geneal"/>
    <s v="Compra de 1 Rack "/>
    <s v="U. Informática"/>
  </r>
  <r>
    <x v="3"/>
    <s v="5 Bienes Duraderos"/>
    <s v="5.01 Maquinaria, equipo y mobiliario"/>
    <x v="13"/>
    <s v="Equipo y programas de cómputo"/>
    <s v="Modificación"/>
    <s v="Nº 1-2015"/>
    <s v="DG-UI-A3-I5-Ac22"/>
    <n v="4000000"/>
    <x v="0"/>
    <s v="D. Geneal"/>
    <s v="Compra de 1 Portátil"/>
    <s v="U. Informática"/>
  </r>
  <r>
    <x v="3"/>
    <s v="5 Bienes Duraderos"/>
    <s v="5.01 Maquinaria, equipo y mobiliario"/>
    <x v="13"/>
    <s v="Equipo y programas de cómputo"/>
    <s v="Modificación"/>
    <s v="Nº 1-2015"/>
    <s v="DG-UI-A3-I5-Ac5"/>
    <n v="5500000"/>
    <x v="0"/>
    <s v="D. Geneal"/>
    <s v="Compra de 1 enrutador inalámbrico "/>
    <s v="U. Informática"/>
  </r>
  <r>
    <x v="3"/>
    <s v="5 Bienes Duraderos"/>
    <s v="5.01 Maquinaria, equipo y mobiliario"/>
    <x v="13"/>
    <s v="Equipo y programas de cómputo"/>
    <s v="Modificación"/>
    <s v="Nº 1-2015"/>
    <s v="DG-UI-A3-I5-Ac22"/>
    <n v="9000000"/>
    <x v="0"/>
    <s v="D. Geneal"/>
    <s v="Compra de 1 Switch para sala de servidores"/>
    <s v="U. Informática"/>
  </r>
  <r>
    <x v="3"/>
    <s v="5 Bienes Duraderos"/>
    <s v="5.01 Maquinaria, equipo y mobiliario"/>
    <x v="13"/>
    <s v="Equipo y programas de cómputo"/>
    <s v="Modificación"/>
    <s v="Nº 1-2015"/>
    <s v="DG-UI-A1-I4-Ac4"/>
    <n v="9524733"/>
    <x v="0"/>
    <s v="D. Geneal"/>
    <s v="Compra de Software sobre cuadro de mando integral"/>
    <s v="U. Informática"/>
  </r>
  <r>
    <x v="3"/>
    <s v="9 Cuentas Especiales"/>
    <s v="9.02 Sumas sin asignación presupuestaria"/>
    <x v="28"/>
    <s v="Sumas libres sin asignación presupuestaria"/>
    <s v="Modificación"/>
    <s v="Nº 1-2015"/>
    <m/>
    <n v="-17851533"/>
    <x v="0"/>
    <s v="D. Geneal"/>
    <s v="Reasignación de recursos entre Direcciones para financiar la modificación presupuestaria Nº 1-2015."/>
    <s v="Depto Financiero-Contable"/>
  </r>
  <r>
    <x v="3"/>
    <s v="9 Cuentas Especiales"/>
    <s v="9.02 Sumas sin asignación presupuestaria"/>
    <x v="28"/>
    <s v="Sumas libres sin asignación presupuestaria"/>
    <s v="Modificación"/>
    <s v="Nº 1-2015"/>
    <m/>
    <n v="17851533"/>
    <x v="0"/>
    <s v="D. Geneal"/>
    <s v="Reasignación de recursos entre Direcciones para financiar la modificación presupuestaria Nº 1-2015."/>
    <s v="Depto Financiero-Contable"/>
  </r>
  <r>
    <x v="3"/>
    <m/>
    <m/>
    <x v="25"/>
    <s v="Equipo y mobiliario de oficina"/>
    <m/>
    <m/>
    <s v="DFC-A3-I3-Ac1"/>
    <n v="4500000"/>
    <x v="0"/>
    <s v="D. Administrativa-Financiera"/>
    <s v="Compra de 1 fotocopiadora multifuncional"/>
    <s v="Depto Financiero-Contable"/>
  </r>
  <r>
    <x v="3"/>
    <m/>
    <m/>
    <x v="31"/>
    <s v="Transferencias corrientes a Órganos Desconcentrados"/>
    <m/>
    <m/>
    <s v="DFC-A2-I3-Ac2"/>
    <n v="-4500000"/>
    <x v="0"/>
    <s v="D. Administrativa-Financiera"/>
    <s v="Disminución de contenido presupuestario para financiar la modificación presupuestaria No 1-2015."/>
    <s v="Depto Financiero-Contab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L38" firstHeaderRow="1" firstDataRow="3" firstDataCol="1"/>
  <pivotFields count="13"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axis="axisRow" showAll="0">
      <items count="33">
        <item x="22"/>
        <item x="30"/>
        <item x="19"/>
        <item x="8"/>
        <item x="0"/>
        <item x="10"/>
        <item x="1"/>
        <item x="15"/>
        <item x="20"/>
        <item x="21"/>
        <item x="11"/>
        <item x="6"/>
        <item x="12"/>
        <item x="23"/>
        <item x="2"/>
        <item x="24"/>
        <item x="17"/>
        <item x="3"/>
        <item x="9"/>
        <item x="16"/>
        <item x="4"/>
        <item x="5"/>
        <item x="18"/>
        <item x="25"/>
        <item x="13"/>
        <item x="26"/>
        <item x="31"/>
        <item x="29"/>
        <item x="27"/>
        <item x="14"/>
        <item x="28"/>
        <item x="7"/>
        <item t="default"/>
      </items>
    </pivotField>
    <pivotField showAll="0"/>
    <pivotField showAll="0"/>
    <pivotField showAll="0"/>
    <pivotField showAll="0"/>
    <pivotField dataField="1" numFmtId="3"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3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2">
    <field x="0"/>
    <field x="9"/>
  </colFields>
  <colItems count="11">
    <i>
      <x/>
      <x/>
    </i>
    <i r="1">
      <x v="1"/>
    </i>
    <i t="default">
      <x/>
    </i>
    <i>
      <x v="1"/>
      <x v="1"/>
    </i>
    <i t="default">
      <x v="1"/>
    </i>
    <i>
      <x v="2"/>
      <x v="2"/>
    </i>
    <i t="default">
      <x v="2"/>
    </i>
    <i>
      <x v="3"/>
      <x/>
    </i>
    <i r="1">
      <x v="1"/>
    </i>
    <i t="default">
      <x v="3"/>
    </i>
    <i t="grand">
      <x/>
    </i>
  </colItems>
  <dataFields count="1">
    <dataField name="Sum of Monto" fld="8" baseField="3" baseItem="0" numFmtId="3"/>
  </dataFields>
  <formats count="41">
    <format dxfId="40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3"/>
          </reference>
        </references>
      </pivotArea>
    </format>
    <format dxfId="39">
      <pivotArea collapsedLevelsAreSubtotals="1" fieldPosition="0">
        <references count="2">
          <reference field="0" count="1" selected="0" defaultSubtotal="1">
            <x v="0"/>
          </reference>
          <reference field="3" count="2">
            <x v="4"/>
            <x v="5"/>
          </reference>
        </references>
      </pivotArea>
    </format>
    <format dxfId="38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6"/>
          </reference>
        </references>
      </pivotArea>
    </format>
    <format dxfId="37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7"/>
          </reference>
        </references>
      </pivotArea>
    </format>
    <format dxfId="36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10"/>
          </reference>
        </references>
      </pivotArea>
    </format>
    <format dxfId="35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12"/>
          </reference>
        </references>
      </pivotArea>
    </format>
    <format dxfId="34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14"/>
          </reference>
        </references>
      </pivotArea>
    </format>
    <format dxfId="33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17"/>
          </reference>
        </references>
      </pivotArea>
    </format>
    <format dxfId="32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18"/>
          </reference>
        </references>
      </pivotArea>
    </format>
    <format dxfId="31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19"/>
          </reference>
        </references>
      </pivotArea>
    </format>
    <format dxfId="30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20"/>
          </reference>
        </references>
      </pivotArea>
    </format>
    <format dxfId="29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21"/>
          </reference>
        </references>
      </pivotArea>
    </format>
    <format dxfId="28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24"/>
          </reference>
        </references>
      </pivotArea>
    </format>
    <format dxfId="27">
      <pivotArea collapsedLevelsAreSubtotals="1" fieldPosition="0">
        <references count="2">
          <reference field="0" count="1" selected="0" defaultSubtotal="1">
            <x v="0"/>
          </reference>
          <reference field="3" count="1">
            <x v="29"/>
          </reference>
        </references>
      </pivotArea>
    </format>
    <format dxfId="26">
      <pivotArea collapsedLevelsAreSubtotals="1" fieldPosition="0">
        <references count="2">
          <reference field="0" count="1" selected="0" defaultSubtotal="1">
            <x v="1"/>
          </reference>
          <reference field="3" count="1">
            <x v="3"/>
          </reference>
        </references>
      </pivotArea>
    </format>
    <format dxfId="25">
      <pivotArea collapsedLevelsAreSubtotals="1" fieldPosition="0">
        <references count="2">
          <reference field="0" count="1" selected="0" defaultSubtotal="1">
            <x v="1"/>
          </reference>
          <reference field="3" count="1">
            <x v="6"/>
          </reference>
        </references>
      </pivotArea>
    </format>
    <format dxfId="24">
      <pivotArea collapsedLevelsAreSubtotals="1" fieldPosition="0">
        <references count="2">
          <reference field="0" count="1" selected="0" defaultSubtotal="1">
            <x v="1"/>
          </reference>
          <reference field="3" count="1">
            <x v="16"/>
          </reference>
        </references>
      </pivotArea>
    </format>
    <format dxfId="23">
      <pivotArea collapsedLevelsAreSubtotals="1" fieldPosition="0">
        <references count="2">
          <reference field="0" count="1" selected="0" defaultSubtotal="1">
            <x v="1"/>
          </reference>
          <reference field="3" count="1">
            <x v="22"/>
          </reference>
        </references>
      </pivotArea>
    </format>
    <format dxfId="22">
      <pivotArea collapsedLevelsAreSubtotals="1" fieldPosition="0">
        <references count="2">
          <reference field="0" count="1" selected="0" defaultSubtotal="1">
            <x v="2"/>
          </reference>
          <reference field="3" count="1">
            <x v="2"/>
          </reference>
        </references>
      </pivotArea>
    </format>
    <format dxfId="21">
      <pivotArea collapsedLevelsAreSubtotals="1" fieldPosition="0">
        <references count="2">
          <reference field="0" count="1" selected="0" defaultSubtotal="1">
            <x v="2"/>
          </reference>
          <reference field="3" count="1">
            <x v="5"/>
          </reference>
        </references>
      </pivotArea>
    </format>
    <format dxfId="20">
      <pivotArea collapsedLevelsAreSubtotals="1" fieldPosition="0">
        <references count="2">
          <reference field="0" count="1" selected="0" defaultSubtotal="1">
            <x v="2"/>
          </reference>
          <reference field="3" count="1">
            <x v="6"/>
          </reference>
        </references>
      </pivotArea>
    </format>
    <format dxfId="19">
      <pivotArea collapsedLevelsAreSubtotals="1" fieldPosition="0">
        <references count="2">
          <reference field="0" count="1" selected="0" defaultSubtotal="1">
            <x v="2"/>
          </reference>
          <reference field="3" count="1">
            <x v="9"/>
          </reference>
        </references>
      </pivotArea>
    </format>
    <format dxfId="18">
      <pivotArea collapsedLevelsAreSubtotals="1" fieldPosition="0">
        <references count="2">
          <reference field="0" count="1" selected="0" defaultSubtotal="1">
            <x v="2"/>
          </reference>
          <reference field="3" count="1">
            <x v="10"/>
          </reference>
        </references>
      </pivotArea>
    </format>
    <format dxfId="17">
      <pivotArea collapsedLevelsAreSubtotals="1" fieldPosition="0">
        <references count="2">
          <reference field="0" count="1" selected="0" defaultSubtotal="1">
            <x v="2"/>
          </reference>
          <reference field="3" count="1">
            <x v="11"/>
          </reference>
        </references>
      </pivotArea>
    </format>
    <format dxfId="16">
      <pivotArea collapsedLevelsAreSubtotals="1" fieldPosition="0">
        <references count="2">
          <reference field="0" count="1" selected="0" defaultSubtotal="1">
            <x v="3"/>
          </reference>
          <reference field="3" count="1">
            <x v="0"/>
          </reference>
        </references>
      </pivotArea>
    </format>
    <format dxfId="15">
      <pivotArea collapsedLevelsAreSubtotals="1" fieldPosition="0">
        <references count="2">
          <reference field="0" count="1" selected="0" defaultSubtotal="1">
            <x v="3"/>
          </reference>
          <reference field="3" count="1">
            <x v="1"/>
          </reference>
        </references>
      </pivotArea>
    </format>
    <format dxfId="14">
      <pivotArea collapsedLevelsAreSubtotals="1" fieldPosition="0">
        <references count="2">
          <reference field="0" count="1" selected="0" defaultSubtotal="1">
            <x v="3"/>
          </reference>
          <reference field="3" count="1">
            <x v="13"/>
          </reference>
        </references>
      </pivotArea>
    </format>
    <format dxfId="13">
      <pivotArea collapsedLevelsAreSubtotals="1" fieldPosition="0">
        <references count="2">
          <reference field="0" count="1" selected="0" defaultSubtotal="1">
            <x v="3"/>
          </reference>
          <reference field="3" count="1">
            <x v="15"/>
          </reference>
        </references>
      </pivotArea>
    </format>
    <format dxfId="12">
      <pivotArea collapsedLevelsAreSubtotals="1" fieldPosition="0">
        <references count="2">
          <reference field="0" count="1" selected="0" defaultSubtotal="1">
            <x v="3"/>
          </reference>
          <reference field="3" count="1">
            <x v="18"/>
          </reference>
        </references>
      </pivotArea>
    </format>
    <format dxfId="11">
      <pivotArea collapsedLevelsAreSubtotals="1" fieldPosition="0">
        <references count="2">
          <reference field="0" count="1" selected="0" defaultSubtotal="1">
            <x v="3"/>
          </reference>
          <reference field="3" count="1">
            <x v="23"/>
          </reference>
        </references>
      </pivotArea>
    </format>
    <format dxfId="10">
      <pivotArea collapsedLevelsAreSubtotals="1" fieldPosition="0">
        <references count="2">
          <reference field="0" count="1" selected="0" defaultSubtotal="1">
            <x v="3"/>
          </reference>
          <reference field="3" count="1">
            <x v="24"/>
          </reference>
        </references>
      </pivotArea>
    </format>
    <format dxfId="9">
      <pivotArea collapsedLevelsAreSubtotals="1" fieldPosition="0">
        <references count="2">
          <reference field="0" count="1" selected="0" defaultSubtotal="1">
            <x v="3"/>
          </reference>
          <reference field="3" count="1">
            <x v="25"/>
          </reference>
        </references>
      </pivotArea>
    </format>
    <format dxfId="8">
      <pivotArea collapsedLevelsAreSubtotals="1" fieldPosition="0">
        <references count="2">
          <reference field="0" count="1" selected="0" defaultSubtotal="1">
            <x v="3"/>
          </reference>
          <reference field="3" count="1">
            <x v="26"/>
          </reference>
        </references>
      </pivotArea>
    </format>
    <format dxfId="7">
      <pivotArea collapsedLevelsAreSubtotals="1" fieldPosition="0">
        <references count="2">
          <reference field="0" count="1" selected="0" defaultSubtotal="1">
            <x v="3"/>
          </reference>
          <reference field="3" count="1">
            <x v="27"/>
          </reference>
        </references>
      </pivotArea>
    </format>
    <format dxfId="6">
      <pivotArea collapsedLevelsAreSubtotals="1" fieldPosition="0">
        <references count="2">
          <reference field="0" count="1" selected="0" defaultSubtotal="1">
            <x v="3"/>
          </reference>
          <reference field="3" count="1">
            <x v="28"/>
          </reference>
        </references>
      </pivotArea>
    </format>
    <format dxfId="5">
      <pivotArea outline="0" collapsedLevelsAreSubtotals="1" fieldPosition="0">
        <references count="1">
          <reference field="0" count="1" selected="0" defaultSubtotal="1">
            <x v="3"/>
          </reference>
        </references>
      </pivotArea>
    </format>
    <format dxfId="4">
      <pivotArea outline="0" collapsedLevelsAreSubtotals="1" fieldPosition="0">
        <references count="1">
          <reference field="0" count="1" selected="0" defaultSubtotal="1">
            <x v="2"/>
          </reference>
        </references>
      </pivotArea>
    </format>
    <format dxfId="3">
      <pivotArea outline="0" collapsedLevelsAreSubtotals="1" fieldPosition="0">
        <references count="1">
          <reference field="0" count="1" selected="0" defaultSubtotal="1">
            <x v="1"/>
          </reference>
        </references>
      </pivotArea>
    </format>
    <format dxfId="2">
      <pivotArea outline="0" collapsedLevelsAreSubtotals="1" fieldPosition="0">
        <references count="1">
          <reference field="0" count="1" selected="0" defaultSubtotal="1">
            <x v="0"/>
          </reference>
        </references>
      </pivotArea>
    </format>
    <format dxfId="1">
      <pivotArea type="topRight" dataOnly="0" labelOnly="1" outline="0" fieldPosition="0"/>
    </format>
    <format dxfId="0">
      <pivotArea dataOnly="0" labelOnly="1" fieldPosition="0">
        <references count="1">
          <reference field="0" count="1" defaultSubtotal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showHeaders="0" outline="1" outlineData="1" multipleFieldFilters="0">
  <location ref="A3:E27" firstHeaderRow="1" firstDataRow="2" firstDataCol="1" rowPageCount="1" colPageCount="1"/>
  <pivotFields count="13">
    <pivotField axis="axisPage" multipleItemSelectionAllowed="1" showAll="0">
      <items count="5">
        <item x="0"/>
        <item x="1"/>
        <item x="2"/>
        <item h="1" x="3"/>
        <item t="default"/>
      </items>
    </pivotField>
    <pivotField showAll="0"/>
    <pivotField showAll="0"/>
    <pivotField axis="axisRow" showAll="0">
      <items count="33">
        <item x="22"/>
        <item x="30"/>
        <item x="19"/>
        <item x="8"/>
        <item x="0"/>
        <item x="10"/>
        <item x="1"/>
        <item x="15"/>
        <item x="20"/>
        <item x="21"/>
        <item x="11"/>
        <item x="6"/>
        <item x="12"/>
        <item x="23"/>
        <item x="2"/>
        <item x="24"/>
        <item x="17"/>
        <item x="3"/>
        <item x="9"/>
        <item x="16"/>
        <item x="4"/>
        <item x="5"/>
        <item x="18"/>
        <item x="25"/>
        <item x="13"/>
        <item x="26"/>
        <item x="31"/>
        <item x="29"/>
        <item x="27"/>
        <item x="14"/>
        <item x="28"/>
        <item x="7"/>
        <item t="default"/>
      </items>
    </pivotField>
    <pivotField showAll="0"/>
    <pivotField showAll="0"/>
    <pivotField showAll="0"/>
    <pivotField showAll="0"/>
    <pivotField dataField="1" numFmtId="3"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3"/>
  </rowFields>
  <rowItems count="23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9"/>
    </i>
    <i>
      <x v="31"/>
    </i>
    <i t="grand">
      <x/>
    </i>
  </rowItems>
  <colFields count="1">
    <field x="9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um of Monto" fld="8" baseField="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17" firstHeaderRow="1" firstDataRow="2" firstDataCol="1" rowPageCount="1" colPageCount="1"/>
  <pivotFields count="13"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/>
    <pivotField axis="axisRow" showAll="0">
      <items count="33">
        <item x="22"/>
        <item x="30"/>
        <item x="19"/>
        <item x="8"/>
        <item x="0"/>
        <item x="10"/>
        <item x="1"/>
        <item x="15"/>
        <item x="20"/>
        <item x="21"/>
        <item x="11"/>
        <item x="6"/>
        <item x="12"/>
        <item x="23"/>
        <item x="2"/>
        <item x="24"/>
        <item x="17"/>
        <item x="3"/>
        <item x="9"/>
        <item x="16"/>
        <item x="4"/>
        <item x="5"/>
        <item x="18"/>
        <item x="25"/>
        <item x="13"/>
        <item x="26"/>
        <item x="31"/>
        <item x="29"/>
        <item x="27"/>
        <item x="14"/>
        <item x="28"/>
        <item x="7"/>
        <item t="default"/>
      </items>
    </pivotField>
    <pivotField showAll="0"/>
    <pivotField showAll="0"/>
    <pivotField showAll="0"/>
    <pivotField showAll="0"/>
    <pivotField dataField="1" numFmtId="3"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3"/>
  </rowFields>
  <rowItems count="13">
    <i>
      <x/>
    </i>
    <i>
      <x v="1"/>
    </i>
    <i>
      <x v="13"/>
    </i>
    <i>
      <x v="15"/>
    </i>
    <i>
      <x v="18"/>
    </i>
    <i>
      <x v="23"/>
    </i>
    <i>
      <x v="24"/>
    </i>
    <i>
      <x v="25"/>
    </i>
    <i>
      <x v="26"/>
    </i>
    <i>
      <x v="27"/>
    </i>
    <i>
      <x v="28"/>
    </i>
    <i>
      <x v="30"/>
    </i>
    <i t="grand">
      <x/>
    </i>
  </rowItems>
  <colFields count="1">
    <field x="9"/>
  </colFields>
  <colItems count="3">
    <i>
      <x/>
    </i>
    <i>
      <x v="1"/>
    </i>
    <i t="grand">
      <x/>
    </i>
  </colItems>
  <pageFields count="1">
    <pageField fld="0" hier="-1"/>
  </pageFields>
  <dataFields count="1">
    <dataField name="Sum of Monto" fld="8" baseField="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="50" zoomScaleNormal="50" workbookViewId="0">
      <selection activeCell="A4" sqref="A4:H6"/>
    </sheetView>
  </sheetViews>
  <sheetFormatPr defaultColWidth="9.140625" defaultRowHeight="18" x14ac:dyDescent="0.25"/>
  <cols>
    <col min="1" max="1" width="18" customWidth="1"/>
    <col min="2" max="2" width="102" bestFit="1" customWidth="1"/>
    <col min="3" max="3" width="20.140625" bestFit="1" customWidth="1"/>
    <col min="4" max="4" width="26.42578125" bestFit="1" customWidth="1"/>
    <col min="5" max="5" width="21.42578125" bestFit="1" customWidth="1"/>
    <col min="6" max="6" width="19.85546875" bestFit="1" customWidth="1"/>
    <col min="7" max="7" width="20.42578125" customWidth="1"/>
    <col min="8" max="8" width="27" bestFit="1" customWidth="1"/>
    <col min="9" max="9" width="26.7109375" customWidth="1"/>
    <col min="10" max="10" width="10.140625" customWidth="1"/>
    <col min="11" max="11" width="19.28515625" style="15" bestFit="1" customWidth="1"/>
    <col min="12" max="13" width="17.42578125" style="65" bestFit="1" customWidth="1"/>
    <col min="14" max="28" width="9.140625" style="15" customWidth="1"/>
  </cols>
  <sheetData>
    <row r="1" spans="1:28" ht="30" x14ac:dyDescent="0.4">
      <c r="A1" s="102" t="s">
        <v>236</v>
      </c>
      <c r="B1" s="102"/>
      <c r="C1" s="102"/>
      <c r="D1" s="102"/>
      <c r="E1" s="102"/>
      <c r="F1" s="102"/>
      <c r="G1" s="102"/>
      <c r="H1" s="102"/>
      <c r="I1" s="102"/>
      <c r="J1" s="12"/>
      <c r="K1" s="13"/>
      <c r="L1" s="14"/>
      <c r="M1" s="14"/>
    </row>
    <row r="2" spans="1:28" ht="30" x14ac:dyDescent="0.4">
      <c r="A2" s="102" t="s">
        <v>237</v>
      </c>
      <c r="B2" s="102"/>
      <c r="C2" s="102"/>
      <c r="D2" s="102"/>
      <c r="E2" s="102"/>
      <c r="F2" s="102"/>
      <c r="G2" s="102"/>
      <c r="H2" s="102"/>
      <c r="I2" s="102"/>
      <c r="J2" s="12"/>
      <c r="K2" s="13"/>
      <c r="L2" s="14"/>
      <c r="M2" s="14"/>
    </row>
    <row r="3" spans="1:28" ht="30" x14ac:dyDescent="0.4">
      <c r="A3" s="16"/>
      <c r="B3" s="17"/>
      <c r="C3" s="17"/>
      <c r="D3" s="17"/>
      <c r="E3" s="17"/>
      <c r="F3" s="17"/>
      <c r="G3" s="17"/>
      <c r="H3" s="17"/>
      <c r="I3" s="17"/>
      <c r="J3" s="12"/>
      <c r="K3" s="13"/>
      <c r="L3" s="14"/>
      <c r="M3" s="14"/>
    </row>
    <row r="4" spans="1:28" ht="31.5" x14ac:dyDescent="0.5">
      <c r="A4" s="18" t="s">
        <v>209</v>
      </c>
      <c r="B4" s="16"/>
      <c r="C4" s="18"/>
      <c r="D4" s="18"/>
      <c r="E4" s="18"/>
      <c r="F4" s="18"/>
      <c r="G4" s="18"/>
      <c r="H4" s="18"/>
      <c r="I4" s="19"/>
      <c r="J4" s="20"/>
      <c r="K4" s="21"/>
      <c r="L4" s="22"/>
      <c r="M4" s="14"/>
    </row>
    <row r="5" spans="1:28" ht="30.75" x14ac:dyDescent="0.45">
      <c r="A5" s="18" t="s">
        <v>210</v>
      </c>
      <c r="B5" s="16"/>
      <c r="C5" s="16"/>
      <c r="D5" s="16"/>
      <c r="E5" s="16"/>
      <c r="F5" s="16"/>
      <c r="G5" s="16"/>
      <c r="H5" s="16"/>
      <c r="I5" s="16"/>
      <c r="J5" s="23"/>
      <c r="K5" s="13"/>
      <c r="L5" s="14"/>
      <c r="M5" s="14"/>
    </row>
    <row r="6" spans="1:28" s="28" customFormat="1" ht="30.75" x14ac:dyDescent="0.45">
      <c r="A6" s="18" t="s">
        <v>243</v>
      </c>
      <c r="B6" s="18"/>
      <c r="C6" s="18"/>
      <c r="D6" s="18"/>
      <c r="E6" s="18"/>
      <c r="F6" s="18"/>
      <c r="G6" s="18"/>
      <c r="H6" s="18"/>
      <c r="I6" s="18"/>
      <c r="J6" s="24"/>
      <c r="K6" s="25"/>
      <c r="L6" s="26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8.75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4"/>
    </row>
    <row r="8" spans="1:28" ht="21" thickBot="1" x14ac:dyDescent="0.35">
      <c r="A8" s="103"/>
      <c r="B8" s="104"/>
      <c r="C8" s="105"/>
      <c r="D8" s="106"/>
      <c r="E8" s="106"/>
      <c r="F8" s="107"/>
      <c r="G8" s="108" t="s">
        <v>211</v>
      </c>
      <c r="H8" s="108"/>
      <c r="I8" s="109"/>
      <c r="J8" s="29"/>
      <c r="K8" s="13"/>
      <c r="L8" s="14"/>
      <c r="M8" s="14"/>
    </row>
    <row r="9" spans="1:28" ht="24" customHeight="1" thickBot="1" x14ac:dyDescent="0.35">
      <c r="A9" s="93" t="s">
        <v>212</v>
      </c>
      <c r="B9" s="94"/>
      <c r="C9" s="97" t="s">
        <v>213</v>
      </c>
      <c r="D9" s="98"/>
      <c r="E9" s="98"/>
      <c r="F9" s="99"/>
      <c r="G9" s="100" t="s">
        <v>214</v>
      </c>
      <c r="H9" s="100" t="s">
        <v>215</v>
      </c>
      <c r="I9" s="100" t="s">
        <v>216</v>
      </c>
      <c r="J9" s="29"/>
      <c r="K9" s="13"/>
      <c r="L9" s="14"/>
      <c r="M9" s="14"/>
    </row>
    <row r="10" spans="1:28" ht="21" customHeight="1" thickBot="1" x14ac:dyDescent="0.35">
      <c r="A10" s="95"/>
      <c r="B10" s="96"/>
      <c r="C10" s="30" t="s">
        <v>217</v>
      </c>
      <c r="D10" s="31" t="s">
        <v>218</v>
      </c>
      <c r="E10" s="32" t="s">
        <v>219</v>
      </c>
      <c r="F10" s="33" t="s">
        <v>220</v>
      </c>
      <c r="G10" s="101"/>
      <c r="H10" s="101"/>
      <c r="I10" s="101"/>
      <c r="J10" s="29"/>
      <c r="K10" s="13"/>
      <c r="L10" s="14"/>
      <c r="M10" s="14"/>
    </row>
    <row r="11" spans="1:28" ht="20.25" x14ac:dyDescent="0.3">
      <c r="A11" s="34">
        <v>1</v>
      </c>
      <c r="B11" s="35" t="s">
        <v>221</v>
      </c>
      <c r="C11" s="36"/>
      <c r="D11" s="37"/>
      <c r="E11" s="38"/>
      <c r="F11" s="37"/>
      <c r="G11" s="39"/>
      <c r="H11" s="40"/>
      <c r="I11" s="40"/>
      <c r="J11" s="29"/>
      <c r="K11" s="13"/>
      <c r="L11" s="14"/>
      <c r="M11" s="14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49" customFormat="1" ht="20.25" x14ac:dyDescent="0.3">
      <c r="A12" s="41" t="s">
        <v>74</v>
      </c>
      <c r="B12" s="41" t="s">
        <v>75</v>
      </c>
      <c r="C12" s="44">
        <v>47500000</v>
      </c>
      <c r="D12" s="44">
        <v>7419550</v>
      </c>
      <c r="E12" s="44">
        <v>7832520</v>
      </c>
      <c r="F12" s="44">
        <f>+C12-D12-E12</f>
        <v>32247930</v>
      </c>
      <c r="G12" s="46">
        <v>8000000</v>
      </c>
      <c r="H12" s="47"/>
      <c r="I12" s="47">
        <f>+F12+G12+H12</f>
        <v>40247930</v>
      </c>
      <c r="J12" s="29"/>
      <c r="K12" s="13"/>
      <c r="L12" s="14"/>
      <c r="M12" s="14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s="49" customFormat="1" ht="20.25" x14ac:dyDescent="0.3">
      <c r="A13" s="41" t="s">
        <v>17</v>
      </c>
      <c r="B13" s="41" t="s">
        <v>79</v>
      </c>
      <c r="C13" s="44">
        <v>60000</v>
      </c>
      <c r="D13" s="43"/>
      <c r="E13" s="43"/>
      <c r="F13" s="44">
        <f t="shared" ref="F13:F20" si="0">+C13-D13-E13</f>
        <v>60000</v>
      </c>
      <c r="G13" s="46">
        <v>840000</v>
      </c>
      <c r="H13" s="47"/>
      <c r="I13" s="47">
        <f t="shared" ref="I13:I20" si="1">+F13+G13+H13</f>
        <v>900000</v>
      </c>
      <c r="J13" s="29"/>
      <c r="K13" s="13"/>
      <c r="L13" s="14"/>
      <c r="M13" s="14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s="49" customFormat="1" ht="20.25" x14ac:dyDescent="0.3">
      <c r="A14" s="41" t="s">
        <v>43</v>
      </c>
      <c r="B14" s="41" t="s">
        <v>45</v>
      </c>
      <c r="C14" s="44">
        <v>25318025</v>
      </c>
      <c r="D14" s="44">
        <f>16235000-16000000</f>
        <v>235000</v>
      </c>
      <c r="E14" s="44">
        <v>351165.75</v>
      </c>
      <c r="F14" s="44">
        <f t="shared" si="0"/>
        <v>24731859.25</v>
      </c>
      <c r="G14" s="46"/>
      <c r="H14" s="47">
        <v>-18455000</v>
      </c>
      <c r="I14" s="47">
        <f t="shared" si="1"/>
        <v>6276859.25</v>
      </c>
      <c r="J14" s="29"/>
      <c r="K14" s="13"/>
      <c r="L14" s="14"/>
      <c r="M14" s="14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s="49" customFormat="1" ht="20.25" x14ac:dyDescent="0.3">
      <c r="A15" s="41" t="s">
        <v>8</v>
      </c>
      <c r="B15" s="41" t="s">
        <v>16</v>
      </c>
      <c r="C15" s="43">
        <v>7100000</v>
      </c>
      <c r="D15" s="43">
        <v>7100000</v>
      </c>
      <c r="E15" s="43"/>
      <c r="F15" s="44">
        <f t="shared" si="0"/>
        <v>0</v>
      </c>
      <c r="G15" s="46">
        <v>8500000</v>
      </c>
      <c r="H15" s="47"/>
      <c r="I15" s="47">
        <f t="shared" si="1"/>
        <v>8500000</v>
      </c>
      <c r="J15" s="29"/>
      <c r="K15" s="13"/>
      <c r="L15" s="14"/>
      <c r="M15" s="14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ht="20.25" x14ac:dyDescent="0.3">
      <c r="A16" s="50" t="s">
        <v>222</v>
      </c>
      <c r="B16" s="42" t="s">
        <v>247</v>
      </c>
      <c r="C16" s="43">
        <v>25361780</v>
      </c>
      <c r="D16" s="43">
        <v>19605097</v>
      </c>
      <c r="E16" s="43">
        <v>4280749</v>
      </c>
      <c r="F16" s="44">
        <f t="shared" si="0"/>
        <v>1475934</v>
      </c>
      <c r="G16" s="46">
        <v>1200000</v>
      </c>
      <c r="H16" s="47"/>
      <c r="I16" s="47">
        <f t="shared" si="1"/>
        <v>2675934</v>
      </c>
      <c r="J16" s="29"/>
      <c r="K16" s="13"/>
      <c r="L16" s="14"/>
      <c r="M16" s="14"/>
    </row>
    <row r="17" spans="1:28" ht="20.25" x14ac:dyDescent="0.3">
      <c r="A17" s="50" t="s">
        <v>30</v>
      </c>
      <c r="B17" s="42" t="s">
        <v>32</v>
      </c>
      <c r="C17" s="43">
        <v>17439000</v>
      </c>
      <c r="D17" s="43"/>
      <c r="E17" s="43">
        <v>1397950</v>
      </c>
      <c r="F17" s="44">
        <f t="shared" si="0"/>
        <v>16041050</v>
      </c>
      <c r="G17" s="46">
        <v>3000000</v>
      </c>
      <c r="H17" s="47"/>
      <c r="I17" s="47">
        <f t="shared" si="1"/>
        <v>19041050</v>
      </c>
      <c r="J17" s="29"/>
      <c r="K17" s="13"/>
      <c r="L17" s="14"/>
      <c r="M17" s="14"/>
    </row>
    <row r="18" spans="1:28" ht="20.25" x14ac:dyDescent="0.3">
      <c r="A18" s="50" t="s">
        <v>44</v>
      </c>
      <c r="B18" s="42" t="s">
        <v>249</v>
      </c>
      <c r="C18" s="43">
        <v>11310000</v>
      </c>
      <c r="D18" s="43">
        <v>4523958.5</v>
      </c>
      <c r="E18" s="43">
        <v>226941.5</v>
      </c>
      <c r="F18" s="44">
        <f t="shared" si="0"/>
        <v>6559100</v>
      </c>
      <c r="G18" s="46">
        <f>2000000+5000000</f>
        <v>7000000</v>
      </c>
      <c r="H18" s="47"/>
      <c r="I18" s="47">
        <f t="shared" si="1"/>
        <v>13559100</v>
      </c>
      <c r="J18" s="29"/>
      <c r="K18" s="13"/>
      <c r="L18" s="14"/>
      <c r="M18" s="14"/>
    </row>
    <row r="19" spans="1:28" ht="20.25" x14ac:dyDescent="0.3">
      <c r="A19" s="50" t="s">
        <v>56</v>
      </c>
      <c r="B19" s="42" t="s">
        <v>57</v>
      </c>
      <c r="C19" s="43">
        <v>7035000</v>
      </c>
      <c r="D19" s="43">
        <v>6385825</v>
      </c>
      <c r="E19" s="43">
        <v>149175</v>
      </c>
      <c r="F19" s="44">
        <f t="shared" si="0"/>
        <v>500000</v>
      </c>
      <c r="G19" s="46">
        <v>3000000</v>
      </c>
      <c r="H19" s="47"/>
      <c r="I19" s="47">
        <f t="shared" si="1"/>
        <v>3500000</v>
      </c>
      <c r="J19" s="29"/>
      <c r="K19" s="13"/>
      <c r="L19" s="14"/>
      <c r="M19" s="14"/>
    </row>
    <row r="20" spans="1:28" ht="21" thickBot="1" x14ac:dyDescent="0.35">
      <c r="A20" s="50" t="s">
        <v>84</v>
      </c>
      <c r="B20" s="42" t="s">
        <v>85</v>
      </c>
      <c r="C20" s="43">
        <v>13010000</v>
      </c>
      <c r="D20" s="43">
        <v>12159278</v>
      </c>
      <c r="E20" s="43">
        <v>850722</v>
      </c>
      <c r="F20" s="44">
        <f t="shared" si="0"/>
        <v>0</v>
      </c>
      <c r="G20" s="46">
        <v>100000</v>
      </c>
      <c r="H20" s="47"/>
      <c r="I20" s="47">
        <f t="shared" si="1"/>
        <v>100000</v>
      </c>
      <c r="J20" s="29"/>
      <c r="K20" s="13"/>
      <c r="L20" s="14"/>
      <c r="M20" s="14"/>
    </row>
    <row r="21" spans="1:28" ht="21" thickBot="1" x14ac:dyDescent="0.35">
      <c r="A21" s="53" t="s">
        <v>223</v>
      </c>
      <c r="B21" s="54"/>
      <c r="C21" s="55">
        <f t="shared" ref="C21:I21" si="2">SUM(C12:C20)</f>
        <v>154133805</v>
      </c>
      <c r="D21" s="55">
        <f t="shared" si="2"/>
        <v>57428708.5</v>
      </c>
      <c r="E21" s="55">
        <f t="shared" si="2"/>
        <v>15089223.25</v>
      </c>
      <c r="F21" s="55">
        <f t="shared" si="2"/>
        <v>81615873.25</v>
      </c>
      <c r="G21" s="55">
        <f t="shared" si="2"/>
        <v>31640000</v>
      </c>
      <c r="H21" s="55">
        <f t="shared" si="2"/>
        <v>-18455000</v>
      </c>
      <c r="I21" s="56">
        <f t="shared" si="2"/>
        <v>94800873.25</v>
      </c>
      <c r="J21" s="29"/>
      <c r="K21" s="13"/>
      <c r="L21" s="14"/>
      <c r="M21" s="14"/>
    </row>
    <row r="22" spans="1:28" ht="20.25" x14ac:dyDescent="0.3">
      <c r="A22" s="34">
        <v>2</v>
      </c>
      <c r="B22" s="57" t="s">
        <v>224</v>
      </c>
      <c r="C22" s="36"/>
      <c r="D22" s="37"/>
      <c r="E22" s="38"/>
      <c r="F22" s="37"/>
      <c r="G22" s="39"/>
      <c r="H22" s="40"/>
      <c r="I22" s="40"/>
      <c r="J22" s="29"/>
      <c r="K22" s="13"/>
      <c r="L22" s="14"/>
      <c r="M22" s="14"/>
    </row>
    <row r="23" spans="1:28" ht="20.25" x14ac:dyDescent="0.3">
      <c r="A23" s="50" t="s">
        <v>61</v>
      </c>
      <c r="B23" s="42" t="s">
        <v>62</v>
      </c>
      <c r="C23" s="43">
        <v>681770</v>
      </c>
      <c r="D23" s="43">
        <v>681770</v>
      </c>
      <c r="E23" s="43"/>
      <c r="F23" s="44">
        <f>+C23-D23-E23</f>
        <v>0</v>
      </c>
      <c r="G23" s="46">
        <v>366120</v>
      </c>
      <c r="H23" s="47"/>
      <c r="I23" s="47">
        <f>+F23+G23+H23</f>
        <v>366120</v>
      </c>
      <c r="J23" s="29"/>
      <c r="K23" s="13"/>
      <c r="L23" s="14"/>
      <c r="M23" s="14"/>
    </row>
    <row r="24" spans="1:28" ht="20.25" x14ac:dyDescent="0.3">
      <c r="A24" s="50" t="s">
        <v>70</v>
      </c>
      <c r="B24" s="42" t="s">
        <v>71</v>
      </c>
      <c r="C24" s="43">
        <v>500000</v>
      </c>
      <c r="D24" s="43">
        <v>458420</v>
      </c>
      <c r="E24" s="43">
        <v>41580</v>
      </c>
      <c r="F24" s="44">
        <f t="shared" ref="F24:F27" si="3">+C24-D24-E24</f>
        <v>0</v>
      </c>
      <c r="G24" s="46">
        <v>1600000</v>
      </c>
      <c r="H24" s="47"/>
      <c r="I24" s="47">
        <f t="shared" ref="I24:I27" si="4">+F24+G24+H24</f>
        <v>1600000</v>
      </c>
      <c r="J24" s="29"/>
      <c r="K24" s="13"/>
      <c r="L24" s="51"/>
      <c r="M24" s="51"/>
      <c r="N24" s="52"/>
    </row>
    <row r="25" spans="1:28" ht="20.25" x14ac:dyDescent="0.3">
      <c r="A25" s="50" t="s">
        <v>152</v>
      </c>
      <c r="B25" s="42" t="s">
        <v>153</v>
      </c>
      <c r="C25" s="43">
        <v>8520000</v>
      </c>
      <c r="D25" s="43">
        <v>8285000</v>
      </c>
      <c r="E25" s="43">
        <v>56900</v>
      </c>
      <c r="F25" s="44">
        <f t="shared" si="3"/>
        <v>178100</v>
      </c>
      <c r="G25" s="46">
        <v>600000</v>
      </c>
      <c r="H25" s="47"/>
      <c r="I25" s="47">
        <f t="shared" si="4"/>
        <v>778100</v>
      </c>
      <c r="J25" s="29"/>
      <c r="K25" s="13"/>
      <c r="L25" s="51"/>
      <c r="M25" s="51"/>
      <c r="N25" s="52"/>
    </row>
    <row r="26" spans="1:28" ht="20.25" x14ac:dyDescent="0.3">
      <c r="A26" s="50" t="s">
        <v>101</v>
      </c>
      <c r="B26" s="42" t="s">
        <v>102</v>
      </c>
      <c r="C26" s="43">
        <v>12707000</v>
      </c>
      <c r="D26" s="43">
        <v>8956275</v>
      </c>
      <c r="E26" s="43">
        <v>1294749</v>
      </c>
      <c r="F26" s="44">
        <f t="shared" si="3"/>
        <v>2455976</v>
      </c>
      <c r="G26" s="46"/>
      <c r="H26" s="47">
        <v>-1012000</v>
      </c>
      <c r="I26" s="47">
        <f t="shared" si="4"/>
        <v>1443976</v>
      </c>
      <c r="J26" s="29"/>
      <c r="K26" s="13"/>
      <c r="L26" s="51"/>
      <c r="M26" s="51"/>
      <c r="N26" s="52"/>
    </row>
    <row r="27" spans="1:28" ht="21" thickBot="1" x14ac:dyDescent="0.35">
      <c r="A27" s="50" t="s">
        <v>93</v>
      </c>
      <c r="B27" s="42" t="s">
        <v>94</v>
      </c>
      <c r="C27" s="43">
        <v>2800379</v>
      </c>
      <c r="D27" s="43">
        <v>2493772</v>
      </c>
      <c r="E27" s="43">
        <v>306607</v>
      </c>
      <c r="F27" s="44">
        <f t="shared" si="3"/>
        <v>0</v>
      </c>
      <c r="G27" s="46">
        <v>125000</v>
      </c>
      <c r="H27" s="47"/>
      <c r="I27" s="47">
        <f t="shared" si="4"/>
        <v>125000</v>
      </c>
      <c r="J27" s="29"/>
      <c r="K27" s="13"/>
      <c r="L27" s="51"/>
      <c r="M27" s="51"/>
      <c r="N27" s="52"/>
    </row>
    <row r="28" spans="1:28" ht="21" thickBot="1" x14ac:dyDescent="0.35">
      <c r="A28" s="53" t="s">
        <v>223</v>
      </c>
      <c r="B28" s="54"/>
      <c r="C28" s="55">
        <f t="shared" ref="C28:I28" si="5">SUM(C23:C27)</f>
        <v>25209149</v>
      </c>
      <c r="D28" s="55">
        <f t="shared" si="5"/>
        <v>20875237</v>
      </c>
      <c r="E28" s="55">
        <f t="shared" si="5"/>
        <v>1699836</v>
      </c>
      <c r="F28" s="55">
        <f t="shared" si="5"/>
        <v>2634076</v>
      </c>
      <c r="G28" s="55">
        <f t="shared" si="5"/>
        <v>2691120</v>
      </c>
      <c r="H28" s="55">
        <f t="shared" si="5"/>
        <v>-1012000</v>
      </c>
      <c r="I28" s="56">
        <f t="shared" si="5"/>
        <v>4313196</v>
      </c>
      <c r="J28" s="29"/>
      <c r="K28" s="13"/>
      <c r="L28" s="14"/>
      <c r="M28" s="14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20.25" x14ac:dyDescent="0.3">
      <c r="A29" s="34" t="s">
        <v>225</v>
      </c>
      <c r="B29" s="57" t="s">
        <v>226</v>
      </c>
      <c r="C29" s="36"/>
      <c r="D29" s="37"/>
      <c r="E29" s="38"/>
      <c r="F29" s="37"/>
      <c r="G29" s="39"/>
      <c r="H29" s="40"/>
      <c r="I29" s="40"/>
      <c r="J29" s="29"/>
      <c r="K29" s="13"/>
      <c r="L29" s="14"/>
      <c r="M29" s="14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thickBot="1" x14ac:dyDescent="0.35">
      <c r="A30" s="50" t="s">
        <v>1</v>
      </c>
      <c r="B30" s="42" t="s">
        <v>227</v>
      </c>
      <c r="C30" s="43"/>
      <c r="D30" s="43"/>
      <c r="E30" s="43"/>
      <c r="F30" s="44">
        <f t="shared" ref="F30" si="6">+C30-D30-E30</f>
        <v>0</v>
      </c>
      <c r="G30" s="46">
        <v>11755000</v>
      </c>
      <c r="H30" s="47"/>
      <c r="I30" s="47">
        <f>+F30+G30+H30</f>
        <v>11755000</v>
      </c>
      <c r="J30" s="29"/>
      <c r="K30" s="13"/>
      <c r="L30" s="14"/>
      <c r="M30" s="14"/>
    </row>
    <row r="31" spans="1:28" ht="21" thickBot="1" x14ac:dyDescent="0.35">
      <c r="A31" s="53" t="s">
        <v>223</v>
      </c>
      <c r="B31" s="54"/>
      <c r="C31" s="55">
        <f>+C30</f>
        <v>0</v>
      </c>
      <c r="D31" s="55">
        <f t="shared" ref="D31:I31" si="7">+D30</f>
        <v>0</v>
      </c>
      <c r="E31" s="55">
        <f t="shared" si="7"/>
        <v>0</v>
      </c>
      <c r="F31" s="55">
        <f t="shared" si="7"/>
        <v>0</v>
      </c>
      <c r="G31" s="55">
        <f t="shared" si="7"/>
        <v>11755000</v>
      </c>
      <c r="H31" s="55">
        <f t="shared" si="7"/>
        <v>0</v>
      </c>
      <c r="I31" s="56">
        <f t="shared" si="7"/>
        <v>11755000</v>
      </c>
      <c r="J31" s="29"/>
      <c r="K31" s="13"/>
      <c r="L31" s="14"/>
      <c r="M31" s="14"/>
    </row>
    <row r="32" spans="1:28" ht="20.25" x14ac:dyDescent="0.3">
      <c r="A32" s="34" t="s">
        <v>228</v>
      </c>
      <c r="B32" s="57" t="s">
        <v>229</v>
      </c>
      <c r="C32" s="36"/>
      <c r="D32" s="37"/>
      <c r="E32" s="38"/>
      <c r="F32" s="37"/>
      <c r="G32" s="39"/>
      <c r="H32" s="40"/>
      <c r="I32" s="40"/>
      <c r="J32" s="29"/>
      <c r="K32" s="13"/>
      <c r="L32" s="14"/>
      <c r="M32" s="14"/>
    </row>
    <row r="33" spans="1:28" ht="21" thickBot="1" x14ac:dyDescent="0.35">
      <c r="A33" s="50" t="s">
        <v>13</v>
      </c>
      <c r="B33" s="42" t="s">
        <v>178</v>
      </c>
      <c r="C33" s="43">
        <v>192868098</v>
      </c>
      <c r="D33" s="44">
        <v>0</v>
      </c>
      <c r="E33" s="45"/>
      <c r="F33" s="44">
        <f t="shared" ref="F33" si="8">+C33-D33-E33</f>
        <v>192868098</v>
      </c>
      <c r="G33" s="46"/>
      <c r="H33" s="47">
        <v>-26619120</v>
      </c>
      <c r="I33" s="47">
        <f>+F33+G33+H33</f>
        <v>166248978</v>
      </c>
      <c r="J33" s="29"/>
      <c r="K33" s="13"/>
      <c r="L33" s="14"/>
      <c r="M33" s="14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21" thickBot="1" x14ac:dyDescent="0.35">
      <c r="A34" s="53" t="s">
        <v>223</v>
      </c>
      <c r="B34" s="54"/>
      <c r="C34" s="55">
        <f>+C33</f>
        <v>192868098</v>
      </c>
      <c r="D34" s="55">
        <f t="shared" ref="D34:I34" si="9">+D33</f>
        <v>0</v>
      </c>
      <c r="E34" s="55">
        <f t="shared" si="9"/>
        <v>0</v>
      </c>
      <c r="F34" s="55">
        <f t="shared" si="9"/>
        <v>192868098</v>
      </c>
      <c r="G34" s="55">
        <f t="shared" si="9"/>
        <v>0</v>
      </c>
      <c r="H34" s="55">
        <f t="shared" si="9"/>
        <v>-26619120</v>
      </c>
      <c r="I34" s="56">
        <f t="shared" si="9"/>
        <v>166248978</v>
      </c>
      <c r="J34" s="29"/>
      <c r="K34" s="13"/>
      <c r="L34" s="14"/>
      <c r="M34" s="14"/>
    </row>
    <row r="35" spans="1:28" ht="21" thickBot="1" x14ac:dyDescent="0.35">
      <c r="A35" s="53" t="s">
        <v>230</v>
      </c>
      <c r="B35" s="54"/>
      <c r="C35" s="55">
        <f>C34+C31+C28+C21</f>
        <v>372211052</v>
      </c>
      <c r="D35" s="55">
        <f>D34+D31+D28+D21</f>
        <v>78303945.5</v>
      </c>
      <c r="E35" s="55">
        <f t="shared" ref="E35:I35" si="10">E34+E31+E28+E21</f>
        <v>16789059.25</v>
      </c>
      <c r="F35" s="55">
        <f t="shared" si="10"/>
        <v>277118047.25</v>
      </c>
      <c r="G35" s="55">
        <f t="shared" si="10"/>
        <v>46086120</v>
      </c>
      <c r="H35" s="55">
        <f t="shared" si="10"/>
        <v>-46086120</v>
      </c>
      <c r="I35" s="56">
        <f t="shared" si="10"/>
        <v>277118047.25</v>
      </c>
      <c r="J35" s="29"/>
      <c r="K35" s="13"/>
      <c r="L35" s="14"/>
      <c r="M35" s="14"/>
    </row>
    <row r="36" spans="1:28" ht="20.25" x14ac:dyDescent="0.3">
      <c r="A36" s="58"/>
      <c r="B36" s="59"/>
      <c r="C36" s="59"/>
      <c r="D36" s="59"/>
      <c r="E36" s="59"/>
      <c r="F36" s="59"/>
      <c r="G36" s="59"/>
      <c r="H36" s="59">
        <f>+H35+G35</f>
        <v>0</v>
      </c>
      <c r="I36" s="59"/>
      <c r="J36" s="29"/>
      <c r="K36" s="13"/>
      <c r="L36" s="14"/>
      <c r="M36" s="14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20.25" x14ac:dyDescent="0.3">
      <c r="A37" s="58"/>
      <c r="B37" s="59"/>
      <c r="C37" s="59"/>
      <c r="D37" s="59"/>
      <c r="E37" s="59"/>
      <c r="F37" s="59"/>
      <c r="G37" s="59"/>
      <c r="H37" s="59"/>
      <c r="I37" s="59"/>
      <c r="J37" s="29"/>
      <c r="K37" s="13"/>
      <c r="L37" s="14"/>
      <c r="M37" s="14"/>
    </row>
    <row r="38" spans="1:28" ht="20.25" x14ac:dyDescent="0.3">
      <c r="A38" s="58"/>
      <c r="B38" s="59"/>
      <c r="C38" s="59"/>
      <c r="D38" s="59"/>
      <c r="E38" s="59"/>
      <c r="F38" s="59"/>
      <c r="G38" s="59"/>
      <c r="H38" s="59"/>
      <c r="I38" s="59"/>
      <c r="J38" s="29"/>
      <c r="K38" s="12"/>
      <c r="L38" s="12"/>
      <c r="M38" s="1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26.25" thickBot="1" x14ac:dyDescent="0.4">
      <c r="A39" s="58" t="s">
        <v>231</v>
      </c>
      <c r="B39" s="60"/>
      <c r="C39" s="61"/>
      <c r="D39" s="62"/>
      <c r="E39" s="62"/>
      <c r="F39" s="62"/>
      <c r="G39" s="62"/>
      <c r="H39" s="62"/>
      <c r="I39" s="62"/>
      <c r="J39" s="29"/>
      <c r="K39" s="12"/>
      <c r="L39" s="12"/>
      <c r="M39" s="1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25.5" x14ac:dyDescent="0.35">
      <c r="A40" s="63"/>
      <c r="B40" s="63" t="s">
        <v>232</v>
      </c>
      <c r="C40" s="62"/>
      <c r="D40" s="62"/>
      <c r="E40" s="62"/>
      <c r="F40" s="62"/>
      <c r="G40" s="62"/>
      <c r="H40" s="62"/>
      <c r="I40" s="12"/>
      <c r="J40" s="29"/>
      <c r="K40" s="12"/>
      <c r="L40" s="12"/>
      <c r="M40" s="1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25.5" x14ac:dyDescent="0.35">
      <c r="A41" s="63"/>
      <c r="B41" s="63"/>
      <c r="C41" s="62"/>
      <c r="D41" s="62"/>
      <c r="E41" s="62"/>
      <c r="F41" s="62"/>
      <c r="G41" s="62"/>
      <c r="H41" s="62"/>
      <c r="I41" s="12"/>
      <c r="J41" s="29"/>
      <c r="K41" s="12"/>
      <c r="L41" s="12"/>
      <c r="M41" s="1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26.25" thickBot="1" x14ac:dyDescent="0.4">
      <c r="A42" s="58" t="s">
        <v>260</v>
      </c>
      <c r="B42" s="60"/>
      <c r="C42" s="61"/>
      <c r="D42" s="62"/>
      <c r="E42" s="62"/>
      <c r="F42" s="62"/>
      <c r="G42" s="62"/>
      <c r="H42" s="62"/>
      <c r="I42" s="12"/>
      <c r="J42" s="29"/>
      <c r="K42" s="12"/>
      <c r="L42" s="12"/>
      <c r="M42" s="1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25.5" x14ac:dyDescent="0.35">
      <c r="A43" s="63"/>
      <c r="B43" s="63" t="s">
        <v>233</v>
      </c>
      <c r="C43" s="62"/>
      <c r="D43" s="62"/>
      <c r="E43" s="62"/>
      <c r="F43" s="62"/>
      <c r="G43" s="62"/>
      <c r="H43" s="62"/>
      <c r="I43" s="12"/>
      <c r="J43" s="12"/>
      <c r="K43" s="12"/>
      <c r="L43" s="12"/>
      <c r="M43" s="1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25.5" x14ac:dyDescent="0.35">
      <c r="A44" s="63"/>
      <c r="B44" s="63"/>
      <c r="C44" s="62"/>
      <c r="D44" s="62"/>
      <c r="E44" s="62"/>
      <c r="F44" s="62"/>
      <c r="G44" s="62"/>
      <c r="H44" s="62"/>
      <c r="I44" s="12"/>
      <c r="J44" s="12"/>
      <c r="K44" s="12"/>
      <c r="L44" s="12"/>
      <c r="M44" s="1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26.25" thickBot="1" x14ac:dyDescent="0.4">
      <c r="A45" s="58" t="s">
        <v>234</v>
      </c>
      <c r="B45" s="60"/>
      <c r="C45" s="61"/>
      <c r="D45" s="62"/>
      <c r="E45" s="62"/>
      <c r="F45" s="62"/>
      <c r="G45" s="62"/>
      <c r="H45" s="62"/>
      <c r="I45" s="12"/>
      <c r="J45" s="12"/>
      <c r="K45" s="13"/>
      <c r="L45" s="14"/>
      <c r="M45" s="14"/>
    </row>
    <row r="46" spans="1:28" ht="25.5" x14ac:dyDescent="0.35">
      <c r="A46" s="63"/>
      <c r="B46" s="63" t="s">
        <v>235</v>
      </c>
      <c r="C46" s="62"/>
      <c r="D46" s="62"/>
      <c r="E46" s="62"/>
      <c r="F46" s="62"/>
      <c r="G46" s="62"/>
      <c r="H46" s="62"/>
      <c r="I46" s="12"/>
      <c r="J46" s="12"/>
      <c r="K46" s="12"/>
      <c r="L46" s="12"/>
      <c r="M46" s="1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25.5" x14ac:dyDescent="0.35">
      <c r="A47" s="62"/>
      <c r="B47" s="62"/>
      <c r="C47" s="62"/>
      <c r="D47" s="62"/>
      <c r="E47" s="62"/>
      <c r="F47" s="12"/>
      <c r="G47" s="12"/>
      <c r="H47" s="12"/>
      <c r="I47" s="12"/>
      <c r="J47" s="12"/>
      <c r="K47" s="12"/>
      <c r="L47" s="12"/>
      <c r="M47" s="1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26.25" x14ac:dyDescent="0.4">
      <c r="A48" s="29"/>
      <c r="B48" s="29"/>
      <c r="C48" s="64"/>
      <c r="D48" s="64"/>
      <c r="E48" s="12"/>
      <c r="F48" s="12"/>
      <c r="G48" s="12"/>
      <c r="H48" s="12"/>
      <c r="I48" s="12"/>
      <c r="J48" s="12"/>
      <c r="K48" s="12"/>
      <c r="L48" s="12"/>
      <c r="M48" s="1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26.25" x14ac:dyDescent="0.4">
      <c r="A49" s="12"/>
      <c r="B49" s="12"/>
      <c r="C49" s="64"/>
      <c r="D49" s="64"/>
      <c r="E49" s="12"/>
      <c r="F49" s="12"/>
      <c r="G49" s="12"/>
      <c r="H49" s="12"/>
      <c r="I49" s="12"/>
      <c r="J49" s="12"/>
      <c r="K49" s="12"/>
      <c r="L49" s="12"/>
      <c r="M49" s="1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26.25" x14ac:dyDescent="0.4">
      <c r="A50" s="12"/>
      <c r="B50" s="12"/>
      <c r="C50" s="64"/>
      <c r="D50" s="64"/>
      <c r="E50" s="12"/>
      <c r="F50" s="12"/>
      <c r="G50" s="12"/>
      <c r="H50" s="12"/>
      <c r="I50" s="12"/>
      <c r="J50" s="12"/>
      <c r="K50" s="12"/>
      <c r="L50" s="12"/>
      <c r="M50" s="1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 x14ac:dyDescent="0.2">
      <c r="J52" s="12"/>
      <c r="K52" s="12"/>
      <c r="L52" s="12"/>
      <c r="M52" s="1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 x14ac:dyDescent="0.2">
      <c r="J53" s="12"/>
      <c r="K53" s="12"/>
      <c r="L53" s="12"/>
      <c r="M53" s="1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 x14ac:dyDescent="0.2">
      <c r="J54" s="12"/>
      <c r="K54" s="12"/>
      <c r="L54" s="12"/>
      <c r="M54" s="1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x14ac:dyDescent="0.25">
      <c r="J55" s="12"/>
      <c r="K55" s="13"/>
      <c r="L55" s="14"/>
      <c r="M55" s="14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</sheetData>
  <mergeCells count="10">
    <mergeCell ref="A1:I1"/>
    <mergeCell ref="A2:I2"/>
    <mergeCell ref="A8:B8"/>
    <mergeCell ref="C8:F8"/>
    <mergeCell ref="G8:I8"/>
    <mergeCell ref="A9:B10"/>
    <mergeCell ref="C9:F9"/>
    <mergeCell ref="G9:G10"/>
    <mergeCell ref="H9:H10"/>
    <mergeCell ref="I9:I10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zoomScale="50" zoomScaleNormal="50" workbookViewId="0">
      <selection sqref="A1:I33"/>
    </sheetView>
  </sheetViews>
  <sheetFormatPr defaultColWidth="9.140625" defaultRowHeight="18" x14ac:dyDescent="0.25"/>
  <cols>
    <col min="1" max="1" width="23.140625" customWidth="1"/>
    <col min="2" max="2" width="77.140625" customWidth="1"/>
    <col min="3" max="3" width="20" bestFit="1" customWidth="1"/>
    <col min="4" max="4" width="26.42578125" bestFit="1" customWidth="1"/>
    <col min="5" max="5" width="21.42578125" bestFit="1" customWidth="1"/>
    <col min="6" max="6" width="19.85546875" bestFit="1" customWidth="1"/>
    <col min="7" max="7" width="24.42578125" bestFit="1" customWidth="1"/>
    <col min="8" max="8" width="27" bestFit="1" customWidth="1"/>
    <col min="9" max="9" width="27.5703125" customWidth="1"/>
    <col min="10" max="10" width="10.140625" customWidth="1"/>
    <col min="11" max="11" width="19.28515625" style="15" bestFit="1" customWidth="1"/>
    <col min="12" max="13" width="17.42578125" style="65" bestFit="1" customWidth="1"/>
    <col min="14" max="28" width="9.140625" style="15" customWidth="1"/>
  </cols>
  <sheetData>
    <row r="1" spans="1:28" ht="30" x14ac:dyDescent="0.4">
      <c r="A1" s="102" t="s">
        <v>238</v>
      </c>
      <c r="B1" s="102"/>
      <c r="C1" s="102"/>
      <c r="D1" s="102"/>
      <c r="E1" s="102"/>
      <c r="F1" s="102"/>
      <c r="G1" s="102"/>
      <c r="H1" s="102"/>
      <c r="I1" s="102"/>
      <c r="J1" s="12"/>
      <c r="K1" s="13"/>
      <c r="L1" s="14"/>
      <c r="M1" s="14"/>
    </row>
    <row r="2" spans="1:28" ht="30" x14ac:dyDescent="0.4">
      <c r="A2" s="102" t="s">
        <v>237</v>
      </c>
      <c r="B2" s="102"/>
      <c r="C2" s="102"/>
      <c r="D2" s="102"/>
      <c r="E2" s="102"/>
      <c r="F2" s="102"/>
      <c r="G2" s="102"/>
      <c r="H2" s="102"/>
      <c r="I2" s="102"/>
      <c r="J2" s="12"/>
      <c r="K2" s="13"/>
      <c r="L2" s="14"/>
      <c r="M2" s="14"/>
    </row>
    <row r="3" spans="1:28" ht="30" x14ac:dyDescent="0.4">
      <c r="A3" s="16"/>
      <c r="B3" s="17"/>
      <c r="C3" s="17"/>
      <c r="D3" s="17"/>
      <c r="E3" s="17"/>
      <c r="F3" s="17"/>
      <c r="G3" s="17"/>
      <c r="H3" s="17"/>
      <c r="I3" s="17"/>
      <c r="J3" s="12"/>
      <c r="K3" s="13"/>
      <c r="L3" s="14"/>
      <c r="M3" s="14"/>
    </row>
    <row r="4" spans="1:28" ht="31.5" x14ac:dyDescent="0.5">
      <c r="A4" s="18" t="s">
        <v>209</v>
      </c>
      <c r="B4" s="16"/>
      <c r="C4" s="18"/>
      <c r="D4" s="18"/>
      <c r="E4" s="18"/>
      <c r="F4" s="18"/>
      <c r="G4" s="18"/>
      <c r="H4" s="18"/>
      <c r="I4" s="19"/>
      <c r="J4" s="20"/>
      <c r="K4" s="21"/>
      <c r="L4" s="22"/>
      <c r="M4" s="14"/>
    </row>
    <row r="5" spans="1:28" ht="30.75" x14ac:dyDescent="0.45">
      <c r="A5" s="18" t="s">
        <v>210</v>
      </c>
      <c r="B5" s="16"/>
      <c r="C5" s="16"/>
      <c r="D5" s="16"/>
      <c r="E5" s="16"/>
      <c r="F5" s="16"/>
      <c r="G5" s="16"/>
      <c r="H5" s="16"/>
      <c r="I5" s="16"/>
      <c r="J5" s="23"/>
      <c r="K5" s="13"/>
      <c r="L5" s="14"/>
      <c r="M5" s="14"/>
    </row>
    <row r="6" spans="1:28" s="28" customFormat="1" ht="30.75" x14ac:dyDescent="0.45">
      <c r="A6" s="18" t="s">
        <v>243</v>
      </c>
      <c r="B6" s="18"/>
      <c r="C6" s="18"/>
      <c r="D6" s="18"/>
      <c r="E6" s="18"/>
      <c r="F6" s="18"/>
      <c r="G6" s="18"/>
      <c r="H6" s="18"/>
      <c r="I6" s="18"/>
      <c r="J6" s="24"/>
      <c r="K6" s="25"/>
      <c r="L6" s="26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8.75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4"/>
    </row>
    <row r="8" spans="1:28" ht="21" thickBot="1" x14ac:dyDescent="0.35">
      <c r="A8" s="103"/>
      <c r="B8" s="104"/>
      <c r="C8" s="105"/>
      <c r="D8" s="106"/>
      <c r="E8" s="106"/>
      <c r="F8" s="107"/>
      <c r="G8" s="108" t="s">
        <v>211</v>
      </c>
      <c r="H8" s="108"/>
      <c r="I8" s="109"/>
      <c r="J8" s="29"/>
      <c r="K8" s="13"/>
      <c r="L8" s="14"/>
      <c r="M8" s="14"/>
    </row>
    <row r="9" spans="1:28" ht="24" customHeight="1" thickBot="1" x14ac:dyDescent="0.35">
      <c r="A9" s="93" t="s">
        <v>212</v>
      </c>
      <c r="B9" s="94"/>
      <c r="C9" s="97" t="s">
        <v>213</v>
      </c>
      <c r="D9" s="98"/>
      <c r="E9" s="98"/>
      <c r="F9" s="99"/>
      <c r="G9" s="104" t="s">
        <v>214</v>
      </c>
      <c r="H9" s="110" t="s">
        <v>215</v>
      </c>
      <c r="I9" s="100" t="s">
        <v>216</v>
      </c>
      <c r="J9" s="29"/>
      <c r="K9" s="13"/>
      <c r="L9" s="14"/>
      <c r="M9" s="14"/>
    </row>
    <row r="10" spans="1:28" ht="21" customHeight="1" thickBot="1" x14ac:dyDescent="0.35">
      <c r="A10" s="95"/>
      <c r="B10" s="96"/>
      <c r="C10" s="30" t="s">
        <v>217</v>
      </c>
      <c r="D10" s="31" t="s">
        <v>218</v>
      </c>
      <c r="E10" s="32" t="s">
        <v>219</v>
      </c>
      <c r="F10" s="33" t="s">
        <v>220</v>
      </c>
      <c r="G10" s="96"/>
      <c r="H10" s="111"/>
      <c r="I10" s="101"/>
      <c r="J10" s="29"/>
      <c r="K10" s="13"/>
      <c r="L10" s="14"/>
      <c r="M10" s="14"/>
    </row>
    <row r="11" spans="1:28" ht="20.25" x14ac:dyDescent="0.3">
      <c r="A11" s="34">
        <v>1</v>
      </c>
      <c r="B11" s="35" t="s">
        <v>221</v>
      </c>
      <c r="C11" s="36"/>
      <c r="D11" s="37"/>
      <c r="E11" s="38"/>
      <c r="F11" s="37"/>
      <c r="G11" s="39"/>
      <c r="H11" s="40"/>
      <c r="I11" s="40"/>
      <c r="J11" s="29"/>
      <c r="K11" s="13"/>
      <c r="L11" s="14"/>
      <c r="M11" s="14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49" customFormat="1" ht="20.25" x14ac:dyDescent="0.3">
      <c r="A12" s="41" t="s">
        <v>74</v>
      </c>
      <c r="B12" s="42" t="s">
        <v>75</v>
      </c>
      <c r="C12" s="43">
        <v>15000000</v>
      </c>
      <c r="D12" s="44">
        <v>11000000</v>
      </c>
      <c r="E12" s="45">
        <v>3830400</v>
      </c>
      <c r="F12" s="44">
        <f>+C12-D12-E12</f>
        <v>169600</v>
      </c>
      <c r="G12" s="46">
        <v>4000000</v>
      </c>
      <c r="H12" s="47"/>
      <c r="I12" s="47">
        <f>+F12+G12+H12</f>
        <v>4169600</v>
      </c>
      <c r="J12" s="29"/>
      <c r="K12" s="13"/>
      <c r="L12" s="14"/>
      <c r="M12" s="14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s="49" customFormat="1" ht="21" thickBot="1" x14ac:dyDescent="0.35">
      <c r="A13" s="41" t="s">
        <v>8</v>
      </c>
      <c r="B13" s="41" t="s">
        <v>16</v>
      </c>
      <c r="C13" s="43">
        <v>22000000</v>
      </c>
      <c r="D13" s="43">
        <v>17878000</v>
      </c>
      <c r="E13" s="43">
        <v>4122000</v>
      </c>
      <c r="F13" s="44">
        <f t="shared" ref="F13" si="0">+C13-D13-E13</f>
        <v>0</v>
      </c>
      <c r="G13" s="46">
        <v>4472000</v>
      </c>
      <c r="H13" s="47"/>
      <c r="I13" s="47">
        <f t="shared" ref="I13" si="1">+F13+G13+H13</f>
        <v>4472000</v>
      </c>
      <c r="J13" s="29"/>
      <c r="K13" s="13"/>
      <c r="L13" s="14"/>
      <c r="M13" s="14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ht="21" thickBot="1" x14ac:dyDescent="0.35">
      <c r="A14" s="53" t="s">
        <v>223</v>
      </c>
      <c r="B14" s="54"/>
      <c r="C14" s="55">
        <f t="shared" ref="C14:I14" si="2">SUM(C12:C13)</f>
        <v>37000000</v>
      </c>
      <c r="D14" s="55">
        <f t="shared" si="2"/>
        <v>28878000</v>
      </c>
      <c r="E14" s="55">
        <f t="shared" si="2"/>
        <v>7952400</v>
      </c>
      <c r="F14" s="55">
        <f t="shared" si="2"/>
        <v>169600</v>
      </c>
      <c r="G14" s="55">
        <f t="shared" si="2"/>
        <v>8472000</v>
      </c>
      <c r="H14" s="55">
        <f t="shared" si="2"/>
        <v>0</v>
      </c>
      <c r="I14" s="56">
        <f t="shared" si="2"/>
        <v>8641600</v>
      </c>
      <c r="J14" s="29"/>
      <c r="K14" s="13"/>
      <c r="L14" s="51"/>
      <c r="M14" s="51"/>
      <c r="N14" s="52"/>
    </row>
    <row r="15" spans="1:28" ht="20.25" x14ac:dyDescent="0.3">
      <c r="A15" s="34">
        <v>2</v>
      </c>
      <c r="B15" s="57" t="s">
        <v>224</v>
      </c>
      <c r="C15" s="36"/>
      <c r="D15" s="37"/>
      <c r="E15" s="38"/>
      <c r="F15" s="37"/>
      <c r="G15" s="39"/>
      <c r="H15" s="40"/>
      <c r="I15" s="40"/>
      <c r="J15" s="29"/>
      <c r="K15" s="13"/>
      <c r="L15" s="14"/>
      <c r="M15" s="14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21" thickBot="1" x14ac:dyDescent="0.35">
      <c r="A16" s="50" t="s">
        <v>160</v>
      </c>
      <c r="B16" s="42" t="s">
        <v>248</v>
      </c>
      <c r="C16" s="43">
        <v>350000</v>
      </c>
      <c r="D16" s="43"/>
      <c r="E16" s="43"/>
      <c r="F16" s="44">
        <f>+C16-D16-E16</f>
        <v>350000</v>
      </c>
      <c r="G16" s="46"/>
      <c r="H16" s="47">
        <v>-350000</v>
      </c>
      <c r="I16" s="47">
        <f>+F16+G16+H16</f>
        <v>0</v>
      </c>
      <c r="J16" s="29"/>
      <c r="K16" s="13"/>
      <c r="L16" s="14"/>
      <c r="M16" s="14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21" thickBot="1" x14ac:dyDescent="0.35">
      <c r="A17" s="53" t="s">
        <v>223</v>
      </c>
      <c r="B17" s="54"/>
      <c r="C17" s="55">
        <f t="shared" ref="C17:I17" si="3">SUM(C16:C16)</f>
        <v>350000</v>
      </c>
      <c r="D17" s="55">
        <f t="shared" si="3"/>
        <v>0</v>
      </c>
      <c r="E17" s="55">
        <f t="shared" si="3"/>
        <v>0</v>
      </c>
      <c r="F17" s="55">
        <f t="shared" si="3"/>
        <v>350000</v>
      </c>
      <c r="G17" s="55">
        <f t="shared" si="3"/>
        <v>0</v>
      </c>
      <c r="H17" s="55">
        <f t="shared" si="3"/>
        <v>-350000</v>
      </c>
      <c r="I17" s="56">
        <f t="shared" si="3"/>
        <v>0</v>
      </c>
      <c r="J17" s="29"/>
      <c r="K17" s="13"/>
      <c r="L17" s="14"/>
      <c r="M17" s="14"/>
    </row>
    <row r="18" spans="1:28" ht="20.25" x14ac:dyDescent="0.3">
      <c r="A18" s="34" t="s">
        <v>252</v>
      </c>
      <c r="B18" s="57" t="s">
        <v>253</v>
      </c>
      <c r="C18" s="36"/>
      <c r="D18" s="37"/>
      <c r="E18" s="38"/>
      <c r="F18" s="37"/>
      <c r="G18" s="39"/>
      <c r="H18" s="40"/>
      <c r="I18" s="40"/>
      <c r="J18" s="29"/>
      <c r="K18" s="13"/>
      <c r="L18" s="14"/>
      <c r="M18" s="14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21" thickBot="1" x14ac:dyDescent="0.35">
      <c r="A19" s="50" t="s">
        <v>9</v>
      </c>
      <c r="B19" s="42" t="s">
        <v>163</v>
      </c>
      <c r="C19" s="43">
        <v>797335400</v>
      </c>
      <c r="D19" s="43">
        <v>203113215</v>
      </c>
      <c r="E19" s="43">
        <v>45153149</v>
      </c>
      <c r="F19" s="44">
        <f t="shared" ref="F19" si="4">+C19-D19-E19</f>
        <v>549069036</v>
      </c>
      <c r="G19" s="46"/>
      <c r="H19" s="47">
        <v>-8122000</v>
      </c>
      <c r="I19" s="47">
        <f>+F19+G19+H19</f>
        <v>540947036</v>
      </c>
      <c r="J19" s="29"/>
      <c r="K19" s="13"/>
      <c r="L19" s="14"/>
      <c r="M19" s="14"/>
    </row>
    <row r="20" spans="1:28" ht="21" thickBot="1" x14ac:dyDescent="0.35">
      <c r="A20" s="53" t="s">
        <v>223</v>
      </c>
      <c r="B20" s="54"/>
      <c r="C20" s="55">
        <f>+C19</f>
        <v>797335400</v>
      </c>
      <c r="D20" s="55">
        <f t="shared" ref="D20:I20" si="5">+D19</f>
        <v>203113215</v>
      </c>
      <c r="E20" s="55">
        <f t="shared" si="5"/>
        <v>45153149</v>
      </c>
      <c r="F20" s="55">
        <f t="shared" si="5"/>
        <v>549069036</v>
      </c>
      <c r="G20" s="55">
        <f t="shared" si="5"/>
        <v>0</v>
      </c>
      <c r="H20" s="55">
        <f t="shared" si="5"/>
        <v>-8122000</v>
      </c>
      <c r="I20" s="56">
        <f t="shared" si="5"/>
        <v>540947036</v>
      </c>
      <c r="J20" s="29"/>
      <c r="K20" s="13"/>
      <c r="L20" s="14"/>
      <c r="M20" s="14"/>
    </row>
    <row r="21" spans="1:28" ht="21" thickBot="1" x14ac:dyDescent="0.35">
      <c r="A21" s="53" t="s">
        <v>230</v>
      </c>
      <c r="B21" s="54"/>
      <c r="C21" s="55">
        <f>+C14+C17+C20</f>
        <v>834685400</v>
      </c>
      <c r="D21" s="55">
        <f t="shared" ref="D21:I21" si="6">+D14+D17+D20</f>
        <v>231991215</v>
      </c>
      <c r="E21" s="55">
        <f t="shared" si="6"/>
        <v>53105549</v>
      </c>
      <c r="F21" s="55">
        <f t="shared" si="6"/>
        <v>549588636</v>
      </c>
      <c r="G21" s="55">
        <f t="shared" si="6"/>
        <v>8472000</v>
      </c>
      <c r="H21" s="55">
        <f t="shared" si="6"/>
        <v>-8472000</v>
      </c>
      <c r="I21" s="56">
        <f t="shared" si="6"/>
        <v>549588636</v>
      </c>
      <c r="J21" s="29"/>
      <c r="K21" s="12"/>
      <c r="L21" s="12"/>
      <c r="M21" s="1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20.25" x14ac:dyDescent="0.3">
      <c r="A22" s="58"/>
      <c r="B22" s="59"/>
      <c r="C22" s="59"/>
      <c r="D22" s="59"/>
      <c r="E22" s="59"/>
      <c r="F22" s="59"/>
      <c r="G22" s="59"/>
      <c r="H22" s="59"/>
      <c r="I22" s="59"/>
      <c r="J22" s="29"/>
      <c r="K22" s="12"/>
      <c r="L22" s="12"/>
      <c r="M22" s="1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20.25" x14ac:dyDescent="0.3">
      <c r="A23" s="58"/>
      <c r="B23" s="59"/>
      <c r="C23" s="59"/>
      <c r="D23" s="59"/>
      <c r="E23" s="59"/>
      <c r="F23" s="59"/>
      <c r="G23" s="59"/>
      <c r="H23" s="59"/>
      <c r="I23" s="59"/>
      <c r="J23" s="29"/>
      <c r="K23" s="12"/>
      <c r="L23" s="12"/>
      <c r="M23" s="1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20.25" x14ac:dyDescent="0.3">
      <c r="A24" s="58"/>
      <c r="B24" s="59"/>
      <c r="C24" s="59"/>
      <c r="D24" s="59"/>
      <c r="E24" s="59"/>
      <c r="F24" s="59"/>
      <c r="G24" s="59"/>
      <c r="H24" s="59"/>
      <c r="I24" s="59"/>
      <c r="J24" s="29"/>
      <c r="K24" s="12"/>
      <c r="L24" s="12"/>
      <c r="M24" s="1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26.25" thickBot="1" x14ac:dyDescent="0.4">
      <c r="A25" s="58" t="s">
        <v>231</v>
      </c>
      <c r="B25" s="60"/>
      <c r="C25" s="61"/>
      <c r="D25" s="62"/>
      <c r="E25" s="62"/>
      <c r="F25" s="62"/>
      <c r="G25" s="62"/>
      <c r="H25" s="62"/>
      <c r="I25" s="62"/>
      <c r="J25" s="12"/>
      <c r="K25" s="12"/>
      <c r="L25" s="12"/>
      <c r="M25" s="1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25.5" x14ac:dyDescent="0.35">
      <c r="A26" s="63"/>
      <c r="B26" s="63" t="s">
        <v>232</v>
      </c>
      <c r="C26" s="62"/>
      <c r="D26" s="62"/>
      <c r="E26" s="62"/>
      <c r="F26" s="62"/>
      <c r="G26" s="62"/>
      <c r="H26" s="62"/>
      <c r="I26" s="12"/>
      <c r="J26" s="12"/>
      <c r="K26" s="12"/>
      <c r="L26" s="12"/>
      <c r="M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25.5" x14ac:dyDescent="0.35">
      <c r="A27" s="63"/>
      <c r="B27" s="63"/>
      <c r="C27" s="62"/>
      <c r="D27" s="62"/>
      <c r="E27" s="62"/>
      <c r="F27" s="62"/>
      <c r="G27" s="62"/>
      <c r="H27" s="62"/>
      <c r="I27" s="12"/>
      <c r="J27" s="12"/>
      <c r="K27" s="13"/>
      <c r="L27" s="14"/>
      <c r="M27" s="14"/>
    </row>
    <row r="28" spans="1:28" ht="26.25" thickBot="1" x14ac:dyDescent="0.4">
      <c r="A28" s="58" t="s">
        <v>260</v>
      </c>
      <c r="B28" s="60"/>
      <c r="C28" s="61"/>
      <c r="D28" s="62"/>
      <c r="E28" s="62"/>
      <c r="F28" s="62"/>
      <c r="G28" s="62"/>
      <c r="H28" s="62"/>
      <c r="I28" s="12"/>
      <c r="J28" s="12"/>
      <c r="K28" s="12"/>
      <c r="L28" s="12"/>
      <c r="M28" s="1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25.5" x14ac:dyDescent="0.35">
      <c r="A29" s="63"/>
      <c r="B29" s="63" t="s">
        <v>233</v>
      </c>
      <c r="C29" s="62"/>
      <c r="D29" s="62"/>
      <c r="E29" s="62"/>
      <c r="F29" s="62"/>
      <c r="G29" s="62"/>
      <c r="H29" s="62"/>
      <c r="I29" s="12"/>
      <c r="J29" s="12"/>
      <c r="K29" s="12"/>
      <c r="L29" s="12"/>
      <c r="M29" s="1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5.5" x14ac:dyDescent="0.35">
      <c r="A30" s="63"/>
      <c r="B30" s="63"/>
      <c r="C30" s="62"/>
      <c r="D30" s="62"/>
      <c r="E30" s="62"/>
      <c r="F30" s="62"/>
      <c r="G30" s="62"/>
      <c r="H30" s="62"/>
      <c r="I30" s="12"/>
      <c r="J30" s="12"/>
      <c r="K30" s="12"/>
      <c r="L30" s="12"/>
      <c r="M30" s="1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6.25" thickBot="1" x14ac:dyDescent="0.4">
      <c r="A31" s="58" t="s">
        <v>234</v>
      </c>
      <c r="B31" s="60"/>
      <c r="C31" s="61"/>
      <c r="D31" s="62"/>
      <c r="E31" s="62"/>
      <c r="F31" s="62"/>
      <c r="G31" s="62"/>
      <c r="H31" s="62"/>
      <c r="I31" s="12"/>
      <c r="J31" s="12"/>
      <c r="K31" s="12"/>
      <c r="L31" s="12"/>
      <c r="M31" s="1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25.5" x14ac:dyDescent="0.35">
      <c r="A32" s="63"/>
      <c r="B32" s="63" t="s">
        <v>235</v>
      </c>
      <c r="C32" s="62"/>
      <c r="D32" s="62"/>
      <c r="E32" s="62"/>
      <c r="F32" s="62"/>
      <c r="G32" s="62"/>
      <c r="H32" s="62"/>
      <c r="I32" s="12"/>
      <c r="J32" s="12"/>
      <c r="K32" s="12"/>
      <c r="L32" s="12"/>
      <c r="M32" s="1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25.5" x14ac:dyDescent="0.35">
      <c r="A33" s="62"/>
      <c r="B33" s="62"/>
      <c r="C33" s="62"/>
      <c r="D33" s="62"/>
      <c r="E33" s="62"/>
      <c r="F33" s="12"/>
      <c r="G33" s="12"/>
      <c r="H33" s="12"/>
      <c r="I33" s="12"/>
      <c r="J33" s="12"/>
      <c r="K33" s="12"/>
      <c r="L33" s="12"/>
      <c r="M33" s="1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26.25" x14ac:dyDescent="0.4">
      <c r="A34" s="29"/>
      <c r="B34" s="29"/>
      <c r="C34" s="64"/>
      <c r="D34" s="64"/>
      <c r="E34" s="12"/>
      <c r="F34" s="12"/>
      <c r="G34" s="12"/>
      <c r="H34" s="12"/>
      <c r="I34" s="12"/>
      <c r="J34" s="12"/>
      <c r="K34" s="12"/>
      <c r="L34" s="12"/>
      <c r="M34" s="1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26.25" x14ac:dyDescent="0.4">
      <c r="A35" s="12"/>
      <c r="B35" s="12"/>
      <c r="C35" s="64"/>
      <c r="D35" s="64"/>
      <c r="E35" s="12"/>
      <c r="F35" s="12"/>
      <c r="G35" s="12"/>
      <c r="H35" s="12"/>
      <c r="I35" s="12"/>
      <c r="J35" s="12"/>
      <c r="K35" s="12"/>
      <c r="L35" s="12"/>
      <c r="M35" s="1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26.25" x14ac:dyDescent="0.4">
      <c r="A36" s="12"/>
      <c r="B36" s="12"/>
      <c r="C36" s="64"/>
      <c r="D36" s="64"/>
      <c r="E36" s="12"/>
      <c r="F36" s="12"/>
      <c r="G36" s="12"/>
      <c r="H36" s="12"/>
      <c r="I36" s="12"/>
      <c r="J36" s="12"/>
      <c r="K36" s="12"/>
      <c r="L36" s="12"/>
      <c r="M36" s="1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3"/>
      <c r="L37" s="14"/>
      <c r="M37" s="14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</sheetData>
  <mergeCells count="10">
    <mergeCell ref="A9:B10"/>
    <mergeCell ref="C9:F9"/>
    <mergeCell ref="G9:G10"/>
    <mergeCell ref="H9:H10"/>
    <mergeCell ref="I9:I10"/>
    <mergeCell ref="A1:I1"/>
    <mergeCell ref="A2:I2"/>
    <mergeCell ref="A8:B8"/>
    <mergeCell ref="C8:F8"/>
    <mergeCell ref="G8:I8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="50" zoomScaleNormal="50" workbookViewId="0">
      <selection sqref="A1:I30"/>
    </sheetView>
  </sheetViews>
  <sheetFormatPr defaultColWidth="9.140625" defaultRowHeight="18" x14ac:dyDescent="0.25"/>
  <cols>
    <col min="1" max="1" width="23.140625" customWidth="1"/>
    <col min="2" max="2" width="77.140625" customWidth="1"/>
    <col min="3" max="3" width="20" bestFit="1" customWidth="1"/>
    <col min="4" max="4" width="26.42578125" bestFit="1" customWidth="1"/>
    <col min="5" max="5" width="21.42578125" bestFit="1" customWidth="1"/>
    <col min="6" max="6" width="19.85546875" bestFit="1" customWidth="1"/>
    <col min="7" max="7" width="24.42578125" bestFit="1" customWidth="1"/>
    <col min="8" max="8" width="27" bestFit="1" customWidth="1"/>
    <col min="9" max="9" width="27.5703125" customWidth="1"/>
    <col min="10" max="10" width="10.140625" customWidth="1"/>
    <col min="11" max="11" width="19.28515625" style="15" bestFit="1" customWidth="1"/>
    <col min="12" max="13" width="17.42578125" style="65" bestFit="1" customWidth="1"/>
    <col min="14" max="28" width="9.140625" style="15" customWidth="1"/>
  </cols>
  <sheetData>
    <row r="1" spans="1:28" ht="30" x14ac:dyDescent="0.4">
      <c r="A1" s="102" t="s">
        <v>239</v>
      </c>
      <c r="B1" s="102"/>
      <c r="C1" s="102"/>
      <c r="D1" s="102"/>
      <c r="E1" s="102"/>
      <c r="F1" s="102"/>
      <c r="G1" s="102"/>
      <c r="H1" s="102"/>
      <c r="I1" s="102"/>
      <c r="J1" s="12"/>
      <c r="K1" s="13"/>
      <c r="L1" s="14"/>
      <c r="M1" s="14"/>
    </row>
    <row r="2" spans="1:28" ht="30" x14ac:dyDescent="0.4">
      <c r="A2" s="102" t="s">
        <v>237</v>
      </c>
      <c r="B2" s="102"/>
      <c r="C2" s="102"/>
      <c r="D2" s="102"/>
      <c r="E2" s="102"/>
      <c r="F2" s="102"/>
      <c r="G2" s="102"/>
      <c r="H2" s="102"/>
      <c r="I2" s="102"/>
      <c r="J2" s="12"/>
      <c r="K2" s="13"/>
      <c r="L2" s="14"/>
      <c r="M2" s="14"/>
    </row>
    <row r="3" spans="1:28" ht="30" x14ac:dyDescent="0.4">
      <c r="A3" s="16"/>
      <c r="B3" s="17"/>
      <c r="C3" s="17"/>
      <c r="D3" s="17"/>
      <c r="E3" s="17"/>
      <c r="F3" s="17"/>
      <c r="G3" s="17"/>
      <c r="H3" s="17"/>
      <c r="I3" s="17"/>
      <c r="J3" s="12"/>
      <c r="K3" s="13"/>
      <c r="L3" s="14"/>
      <c r="M3" s="14"/>
    </row>
    <row r="4" spans="1:28" ht="31.5" x14ac:dyDescent="0.5">
      <c r="A4" s="18" t="s">
        <v>209</v>
      </c>
      <c r="B4" s="16"/>
      <c r="C4" s="18"/>
      <c r="D4" s="18"/>
      <c r="E4" s="18"/>
      <c r="F4" s="18"/>
      <c r="G4" s="18"/>
      <c r="H4" s="18"/>
      <c r="I4" s="19"/>
      <c r="J4" s="20"/>
      <c r="K4" s="21"/>
      <c r="L4" s="22"/>
      <c r="M4" s="14"/>
    </row>
    <row r="5" spans="1:28" ht="30.75" x14ac:dyDescent="0.45">
      <c r="A5" s="18" t="s">
        <v>210</v>
      </c>
      <c r="B5" s="16"/>
      <c r="C5" s="16"/>
      <c r="D5" s="16"/>
      <c r="E5" s="16"/>
      <c r="F5" s="16"/>
      <c r="G5" s="16"/>
      <c r="H5" s="16"/>
      <c r="I5" s="16"/>
      <c r="J5" s="23"/>
      <c r="K5" s="13"/>
      <c r="L5" s="14"/>
      <c r="M5" s="14"/>
    </row>
    <row r="6" spans="1:28" s="28" customFormat="1" ht="30.75" x14ac:dyDescent="0.45">
      <c r="A6" s="18" t="s">
        <v>243</v>
      </c>
      <c r="B6" s="18"/>
      <c r="C6" s="18"/>
      <c r="D6" s="18"/>
      <c r="E6" s="18"/>
      <c r="F6" s="18"/>
      <c r="G6" s="18"/>
      <c r="H6" s="18"/>
      <c r="I6" s="18"/>
      <c r="J6" s="24"/>
      <c r="K6" s="25"/>
      <c r="L6" s="26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8.75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4"/>
    </row>
    <row r="8" spans="1:28" ht="21" thickBot="1" x14ac:dyDescent="0.35">
      <c r="A8" s="103"/>
      <c r="B8" s="104"/>
      <c r="C8" s="105"/>
      <c r="D8" s="106"/>
      <c r="E8" s="106"/>
      <c r="F8" s="107"/>
      <c r="G8" s="108" t="s">
        <v>211</v>
      </c>
      <c r="H8" s="108"/>
      <c r="I8" s="109"/>
      <c r="J8" s="29"/>
      <c r="K8" s="13"/>
      <c r="L8" s="14"/>
      <c r="M8" s="14"/>
    </row>
    <row r="9" spans="1:28" ht="24" customHeight="1" thickBot="1" x14ac:dyDescent="0.35">
      <c r="A9" s="93" t="s">
        <v>212</v>
      </c>
      <c r="B9" s="94"/>
      <c r="C9" s="97" t="s">
        <v>213</v>
      </c>
      <c r="D9" s="98"/>
      <c r="E9" s="98"/>
      <c r="F9" s="99"/>
      <c r="G9" s="104" t="s">
        <v>214</v>
      </c>
      <c r="H9" s="110" t="s">
        <v>215</v>
      </c>
      <c r="I9" s="100" t="s">
        <v>216</v>
      </c>
      <c r="J9" s="29"/>
      <c r="K9" s="13"/>
      <c r="L9" s="14"/>
      <c r="M9" s="14"/>
    </row>
    <row r="10" spans="1:28" ht="21" customHeight="1" thickBot="1" x14ac:dyDescent="0.35">
      <c r="A10" s="95"/>
      <c r="B10" s="96"/>
      <c r="C10" s="30" t="s">
        <v>217</v>
      </c>
      <c r="D10" s="31" t="s">
        <v>218</v>
      </c>
      <c r="E10" s="32" t="s">
        <v>219</v>
      </c>
      <c r="F10" s="33" t="s">
        <v>220</v>
      </c>
      <c r="G10" s="96"/>
      <c r="H10" s="111"/>
      <c r="I10" s="101"/>
      <c r="J10" s="29"/>
      <c r="K10" s="13"/>
      <c r="L10" s="14"/>
      <c r="M10" s="14"/>
    </row>
    <row r="11" spans="1:28" ht="20.25" x14ac:dyDescent="0.3">
      <c r="A11" s="34">
        <v>1</v>
      </c>
      <c r="B11" s="35" t="s">
        <v>221</v>
      </c>
      <c r="C11" s="36"/>
      <c r="D11" s="37"/>
      <c r="E11" s="38"/>
      <c r="F11" s="37"/>
      <c r="G11" s="39"/>
      <c r="H11" s="40"/>
      <c r="I11" s="40"/>
      <c r="J11" s="29"/>
      <c r="K11" s="13"/>
      <c r="L11" s="14"/>
      <c r="M11" s="14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49" customFormat="1" ht="20.25" x14ac:dyDescent="0.3">
      <c r="A12" s="41" t="s">
        <v>34</v>
      </c>
      <c r="B12" s="42" t="s">
        <v>35</v>
      </c>
      <c r="C12" s="43">
        <v>14275000</v>
      </c>
      <c r="D12" s="43"/>
      <c r="E12" s="43"/>
      <c r="F12" s="44">
        <f t="shared" ref="F12:F17" si="0">+C12-D12-E12</f>
        <v>14275000</v>
      </c>
      <c r="G12" s="46"/>
      <c r="H12" s="47">
        <v>-13133000</v>
      </c>
      <c r="I12" s="47">
        <f t="shared" ref="I12:I17" si="1">+F12+G12+H12</f>
        <v>1142000</v>
      </c>
      <c r="J12" s="29"/>
      <c r="K12" s="13"/>
      <c r="L12" s="14"/>
      <c r="M12" s="14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s="49" customFormat="1" ht="20.25" x14ac:dyDescent="0.3">
      <c r="A13" s="41" t="s">
        <v>43</v>
      </c>
      <c r="B13" s="42" t="s">
        <v>45</v>
      </c>
      <c r="C13" s="43">
        <v>442335885</v>
      </c>
      <c r="D13" s="43">
        <v>23093911</v>
      </c>
      <c r="E13" s="43">
        <v>17710589</v>
      </c>
      <c r="F13" s="44">
        <f t="shared" si="0"/>
        <v>401531385</v>
      </c>
      <c r="G13" s="46">
        <v>2855000</v>
      </c>
      <c r="H13" s="47"/>
      <c r="I13" s="47">
        <f t="shared" si="1"/>
        <v>404386385</v>
      </c>
      <c r="J13" s="29"/>
      <c r="K13" s="13"/>
      <c r="L13" s="14"/>
      <c r="M13" s="14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s="49" customFormat="1" ht="20.25" x14ac:dyDescent="0.3">
      <c r="A14" s="41" t="s">
        <v>8</v>
      </c>
      <c r="B14" s="42" t="s">
        <v>16</v>
      </c>
      <c r="C14" s="43">
        <v>141422425</v>
      </c>
      <c r="D14" s="43">
        <v>7560588</v>
      </c>
      <c r="E14" s="43">
        <v>30471413</v>
      </c>
      <c r="F14" s="44">
        <f t="shared" si="0"/>
        <v>103390424</v>
      </c>
      <c r="G14" s="46"/>
      <c r="H14" s="47">
        <v>-6281000</v>
      </c>
      <c r="I14" s="47">
        <f t="shared" si="1"/>
        <v>97109424</v>
      </c>
      <c r="J14" s="29"/>
      <c r="K14" s="13"/>
      <c r="L14" s="14"/>
      <c r="M14" s="14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ht="20.25" x14ac:dyDescent="0.3">
      <c r="A15" s="50" t="s">
        <v>29</v>
      </c>
      <c r="B15" s="42" t="s">
        <v>31</v>
      </c>
      <c r="C15" s="43">
        <v>18098856</v>
      </c>
      <c r="D15" s="43"/>
      <c r="E15" s="43">
        <v>691511</v>
      </c>
      <c r="F15" s="44">
        <f t="shared" si="0"/>
        <v>17407345</v>
      </c>
      <c r="G15" s="46">
        <v>3140500</v>
      </c>
      <c r="H15" s="47"/>
      <c r="I15" s="47">
        <f t="shared" si="1"/>
        <v>20547845</v>
      </c>
      <c r="J15" s="29"/>
      <c r="K15" s="13"/>
      <c r="L15" s="14"/>
      <c r="M15" s="14"/>
    </row>
    <row r="16" spans="1:28" ht="20.25" x14ac:dyDescent="0.3">
      <c r="A16" s="50" t="s">
        <v>30</v>
      </c>
      <c r="B16" s="42" t="s">
        <v>32</v>
      </c>
      <c r="C16" s="43">
        <v>20879117</v>
      </c>
      <c r="D16" s="43"/>
      <c r="E16" s="43">
        <v>377900</v>
      </c>
      <c r="F16" s="44">
        <f t="shared" si="0"/>
        <v>20501217</v>
      </c>
      <c r="G16" s="46">
        <v>1427500</v>
      </c>
      <c r="H16" s="47"/>
      <c r="I16" s="47">
        <f t="shared" si="1"/>
        <v>21928717</v>
      </c>
      <c r="J16" s="29"/>
      <c r="K16" s="13"/>
      <c r="L16" s="14"/>
      <c r="M16" s="14"/>
    </row>
    <row r="17" spans="1:28" ht="21" thickBot="1" x14ac:dyDescent="0.35">
      <c r="A17" s="50" t="s">
        <v>44</v>
      </c>
      <c r="B17" s="42" t="s">
        <v>249</v>
      </c>
      <c r="C17" s="43">
        <v>128189500</v>
      </c>
      <c r="D17" s="43">
        <v>1100000</v>
      </c>
      <c r="E17" s="43"/>
      <c r="F17" s="44">
        <f t="shared" si="0"/>
        <v>127089500</v>
      </c>
      <c r="G17" s="46">
        <v>11991000</v>
      </c>
      <c r="H17" s="47"/>
      <c r="I17" s="47">
        <f t="shared" si="1"/>
        <v>139080500</v>
      </c>
      <c r="J17" s="29"/>
      <c r="K17" s="13"/>
      <c r="L17" s="14"/>
      <c r="M17" s="14"/>
    </row>
    <row r="18" spans="1:28" ht="21" thickBot="1" x14ac:dyDescent="0.35">
      <c r="A18" s="53" t="s">
        <v>223</v>
      </c>
      <c r="B18" s="54"/>
      <c r="C18" s="55">
        <f t="shared" ref="C18:I18" si="2">SUM(C12:C17)</f>
        <v>765200783</v>
      </c>
      <c r="D18" s="55">
        <f t="shared" si="2"/>
        <v>31754499</v>
      </c>
      <c r="E18" s="55">
        <f t="shared" si="2"/>
        <v>49251413</v>
      </c>
      <c r="F18" s="55">
        <f t="shared" si="2"/>
        <v>684194871</v>
      </c>
      <c r="G18" s="55">
        <f t="shared" si="2"/>
        <v>19414000</v>
      </c>
      <c r="H18" s="55">
        <f t="shared" si="2"/>
        <v>-19414000</v>
      </c>
      <c r="I18" s="56">
        <f t="shared" si="2"/>
        <v>684194871</v>
      </c>
      <c r="J18" s="29"/>
      <c r="K18" s="13"/>
      <c r="L18" s="51"/>
      <c r="M18" s="51"/>
      <c r="N18" s="52"/>
    </row>
    <row r="19" spans="1:28" ht="21" thickBot="1" x14ac:dyDescent="0.35">
      <c r="A19" s="53" t="s">
        <v>230</v>
      </c>
      <c r="B19" s="54"/>
      <c r="C19" s="55">
        <f>+C18</f>
        <v>765200783</v>
      </c>
      <c r="D19" s="55">
        <f t="shared" ref="D19:I19" si="3">+D18</f>
        <v>31754499</v>
      </c>
      <c r="E19" s="55">
        <f t="shared" si="3"/>
        <v>49251413</v>
      </c>
      <c r="F19" s="55">
        <f t="shared" si="3"/>
        <v>684194871</v>
      </c>
      <c r="G19" s="55">
        <f t="shared" si="3"/>
        <v>19414000</v>
      </c>
      <c r="H19" s="55">
        <f t="shared" si="3"/>
        <v>-19414000</v>
      </c>
      <c r="I19" s="56">
        <f t="shared" si="3"/>
        <v>684194871</v>
      </c>
      <c r="J19" s="29"/>
      <c r="K19" s="12"/>
      <c r="L19" s="12"/>
      <c r="M19" s="1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20.25" x14ac:dyDescent="0.3">
      <c r="A20" s="58"/>
      <c r="B20" s="59"/>
      <c r="C20" s="59"/>
      <c r="D20" s="59"/>
      <c r="E20" s="59"/>
      <c r="F20" s="59"/>
      <c r="G20" s="59"/>
      <c r="H20" s="59"/>
      <c r="I20" s="59"/>
      <c r="J20" s="29"/>
      <c r="K20" s="12"/>
      <c r="L20" s="12"/>
      <c r="M20" s="1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20.25" x14ac:dyDescent="0.3">
      <c r="A21" s="58"/>
      <c r="B21" s="59"/>
      <c r="C21" s="59"/>
      <c r="D21" s="59"/>
      <c r="E21" s="59"/>
      <c r="F21" s="59"/>
      <c r="G21" s="59"/>
      <c r="H21" s="59"/>
      <c r="I21" s="59"/>
      <c r="J21" s="29"/>
      <c r="K21" s="12"/>
      <c r="L21" s="12"/>
      <c r="M21" s="1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20.25" x14ac:dyDescent="0.3">
      <c r="A22" s="58"/>
      <c r="B22" s="59"/>
      <c r="C22" s="59"/>
      <c r="D22" s="59"/>
      <c r="E22" s="59"/>
      <c r="F22" s="59"/>
      <c r="G22" s="59"/>
      <c r="H22" s="59"/>
      <c r="I22" s="59"/>
      <c r="J22" s="29"/>
      <c r="K22" s="12"/>
      <c r="L22" s="12"/>
      <c r="M22" s="1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26.25" thickBot="1" x14ac:dyDescent="0.4">
      <c r="A23" s="58" t="s">
        <v>231</v>
      </c>
      <c r="B23" s="60"/>
      <c r="C23" s="61"/>
      <c r="D23" s="62"/>
      <c r="E23" s="62"/>
      <c r="F23" s="62"/>
      <c r="G23" s="62"/>
      <c r="H23" s="62"/>
      <c r="I23" s="62"/>
      <c r="J23" s="12"/>
      <c r="K23" s="12"/>
      <c r="L23" s="12"/>
      <c r="M23" s="1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25.5" x14ac:dyDescent="0.35">
      <c r="A24" s="63"/>
      <c r="B24" s="63" t="s">
        <v>232</v>
      </c>
      <c r="C24" s="62"/>
      <c r="D24" s="62"/>
      <c r="E24" s="62"/>
      <c r="F24" s="62"/>
      <c r="G24" s="62"/>
      <c r="H24" s="62"/>
      <c r="I24" s="12"/>
      <c r="J24" s="12"/>
      <c r="K24" s="12"/>
      <c r="L24" s="12"/>
      <c r="M24" s="1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25.5" x14ac:dyDescent="0.35">
      <c r="A25" s="63"/>
      <c r="B25" s="63"/>
      <c r="C25" s="62"/>
      <c r="D25" s="62"/>
      <c r="E25" s="62"/>
      <c r="F25" s="62"/>
      <c r="G25" s="62"/>
      <c r="H25" s="62"/>
      <c r="I25" s="12"/>
      <c r="J25" s="12"/>
      <c r="K25" s="13"/>
      <c r="L25" s="14"/>
      <c r="M25" s="14"/>
    </row>
    <row r="26" spans="1:28" ht="26.25" thickBot="1" x14ac:dyDescent="0.4">
      <c r="A26" s="58" t="s">
        <v>260</v>
      </c>
      <c r="B26" s="60"/>
      <c r="C26" s="61"/>
      <c r="D26" s="62"/>
      <c r="E26" s="62"/>
      <c r="F26" s="62"/>
      <c r="G26" s="62"/>
      <c r="H26" s="62"/>
      <c r="I26" s="12"/>
      <c r="J26" s="12"/>
      <c r="K26" s="12"/>
      <c r="L26" s="12"/>
      <c r="M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25.5" x14ac:dyDescent="0.35">
      <c r="A27" s="63"/>
      <c r="B27" s="63" t="s">
        <v>233</v>
      </c>
      <c r="C27" s="62"/>
      <c r="D27" s="62"/>
      <c r="E27" s="62"/>
      <c r="F27" s="62"/>
      <c r="G27" s="62"/>
      <c r="H27" s="62"/>
      <c r="I27" s="12"/>
      <c r="J27" s="12"/>
      <c r="K27" s="12"/>
      <c r="L27" s="12"/>
      <c r="M27" s="1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25.5" x14ac:dyDescent="0.35">
      <c r="A28" s="63"/>
      <c r="B28" s="63"/>
      <c r="C28" s="62"/>
      <c r="D28" s="62"/>
      <c r="E28" s="62"/>
      <c r="F28" s="62"/>
      <c r="G28" s="62"/>
      <c r="H28" s="62"/>
      <c r="I28" s="12"/>
      <c r="J28" s="12"/>
      <c r="K28" s="12"/>
      <c r="L28" s="12"/>
      <c r="M28" s="1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26.25" thickBot="1" x14ac:dyDescent="0.4">
      <c r="A29" s="58" t="s">
        <v>234</v>
      </c>
      <c r="B29" s="60"/>
      <c r="C29" s="61"/>
      <c r="D29" s="62"/>
      <c r="E29" s="62"/>
      <c r="F29" s="62"/>
      <c r="G29" s="62"/>
      <c r="H29" s="62"/>
      <c r="I29" s="12"/>
      <c r="J29" s="12"/>
      <c r="K29" s="12"/>
      <c r="L29" s="12"/>
      <c r="M29" s="1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5.5" x14ac:dyDescent="0.35">
      <c r="A30" s="63"/>
      <c r="B30" s="63" t="s">
        <v>235</v>
      </c>
      <c r="C30" s="62"/>
      <c r="D30" s="62"/>
      <c r="E30" s="62"/>
      <c r="F30" s="62"/>
      <c r="G30" s="62"/>
      <c r="H30" s="62"/>
      <c r="I30" s="12"/>
      <c r="J30" s="12"/>
      <c r="K30" s="12"/>
      <c r="L30" s="12"/>
      <c r="M30" s="1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5.5" x14ac:dyDescent="0.35">
      <c r="A31" s="62"/>
      <c r="B31" s="62"/>
      <c r="C31" s="62"/>
      <c r="D31" s="62"/>
      <c r="E31" s="62"/>
      <c r="F31" s="12"/>
      <c r="G31" s="12"/>
      <c r="H31" s="12"/>
      <c r="I31" s="12"/>
      <c r="J31" s="12"/>
      <c r="K31" s="12"/>
      <c r="L31" s="12"/>
      <c r="M31" s="1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26.25" x14ac:dyDescent="0.4">
      <c r="A32" s="29"/>
      <c r="B32" s="29"/>
      <c r="C32" s="64"/>
      <c r="D32" s="64"/>
      <c r="E32" s="12"/>
      <c r="F32" s="12"/>
      <c r="G32" s="12"/>
      <c r="H32" s="12"/>
      <c r="I32" s="12"/>
      <c r="J32" s="12"/>
      <c r="K32" s="12"/>
      <c r="L32" s="12"/>
      <c r="M32" s="1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26.25" x14ac:dyDescent="0.4">
      <c r="A33" s="12"/>
      <c r="B33" s="12"/>
      <c r="C33" s="64"/>
      <c r="D33" s="64"/>
      <c r="E33" s="12"/>
      <c r="F33" s="12"/>
      <c r="G33" s="12"/>
      <c r="H33" s="12"/>
      <c r="I33" s="12"/>
      <c r="J33" s="12"/>
      <c r="K33" s="12"/>
      <c r="L33" s="12"/>
      <c r="M33" s="1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26.25" x14ac:dyDescent="0.4">
      <c r="A34" s="12"/>
      <c r="B34" s="12"/>
      <c r="C34" s="64"/>
      <c r="D34" s="64"/>
      <c r="E34" s="12"/>
      <c r="F34" s="12"/>
      <c r="G34" s="12"/>
      <c r="H34" s="12"/>
      <c r="I34" s="12"/>
      <c r="J34" s="12"/>
      <c r="K34" s="12"/>
      <c r="L34" s="12"/>
      <c r="M34" s="1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3"/>
      <c r="L35" s="14"/>
      <c r="M35" s="1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</sheetData>
  <mergeCells count="10">
    <mergeCell ref="A9:B10"/>
    <mergeCell ref="C9:F9"/>
    <mergeCell ref="G9:G10"/>
    <mergeCell ref="H9:H10"/>
    <mergeCell ref="I9:I10"/>
    <mergeCell ref="A1:I1"/>
    <mergeCell ref="A2:I2"/>
    <mergeCell ref="A8:B8"/>
    <mergeCell ref="C8:F8"/>
    <mergeCell ref="G8:I8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opLeftCell="A14" zoomScale="50" zoomScaleNormal="50" workbookViewId="0">
      <selection sqref="A1:I53"/>
    </sheetView>
  </sheetViews>
  <sheetFormatPr defaultColWidth="9.140625" defaultRowHeight="18" x14ac:dyDescent="0.25"/>
  <cols>
    <col min="1" max="1" width="23.140625" customWidth="1"/>
    <col min="2" max="2" width="102" bestFit="1" customWidth="1"/>
    <col min="3" max="3" width="21.5703125" bestFit="1" customWidth="1"/>
    <col min="4" max="4" width="26" bestFit="1" customWidth="1"/>
    <col min="5" max="5" width="21.42578125" bestFit="1" customWidth="1"/>
    <col min="6" max="6" width="29.140625" bestFit="1" customWidth="1"/>
    <col min="7" max="7" width="24.140625" bestFit="1" customWidth="1"/>
    <col min="8" max="8" width="26.85546875" customWidth="1"/>
    <col min="9" max="9" width="27.5703125" customWidth="1"/>
    <col min="10" max="10" width="10.140625" customWidth="1"/>
    <col min="11" max="11" width="19.28515625" style="15" bestFit="1" customWidth="1"/>
    <col min="12" max="13" width="17.42578125" style="65" bestFit="1" customWidth="1"/>
    <col min="14" max="28" width="9.140625" style="15" customWidth="1"/>
  </cols>
  <sheetData>
    <row r="1" spans="1:28" ht="30" x14ac:dyDescent="0.4">
      <c r="A1" s="102" t="s">
        <v>208</v>
      </c>
      <c r="B1" s="102"/>
      <c r="C1" s="102"/>
      <c r="D1" s="102"/>
      <c r="E1" s="102"/>
      <c r="F1" s="102"/>
      <c r="G1" s="102"/>
      <c r="H1" s="102"/>
      <c r="I1" s="102"/>
      <c r="J1" s="12"/>
      <c r="K1" s="13"/>
      <c r="L1" s="14"/>
      <c r="M1" s="14"/>
    </row>
    <row r="2" spans="1:28" ht="30" x14ac:dyDescent="0.4">
      <c r="A2" s="102" t="s">
        <v>237</v>
      </c>
      <c r="B2" s="102"/>
      <c r="C2" s="102"/>
      <c r="D2" s="102"/>
      <c r="E2" s="102"/>
      <c r="F2" s="102"/>
      <c r="G2" s="102"/>
      <c r="H2" s="102"/>
      <c r="I2" s="102"/>
      <c r="J2" s="12"/>
      <c r="K2" s="13"/>
      <c r="L2" s="14"/>
      <c r="M2" s="14"/>
    </row>
    <row r="3" spans="1:28" ht="30" x14ac:dyDescent="0.4">
      <c r="A3" s="16"/>
      <c r="B3" s="17"/>
      <c r="C3" s="17"/>
      <c r="D3" s="17"/>
      <c r="E3" s="17"/>
      <c r="F3" s="17"/>
      <c r="G3" s="17"/>
      <c r="H3" s="17"/>
      <c r="I3" s="17"/>
      <c r="J3" s="12"/>
      <c r="K3" s="13"/>
      <c r="L3" s="14"/>
      <c r="M3" s="14"/>
    </row>
    <row r="4" spans="1:28" ht="31.5" x14ac:dyDescent="0.5">
      <c r="A4" s="18" t="s">
        <v>209</v>
      </c>
      <c r="B4" s="16"/>
      <c r="C4" s="18"/>
      <c r="D4" s="18"/>
      <c r="E4" s="18"/>
      <c r="F4" s="18"/>
      <c r="G4" s="18"/>
      <c r="H4" s="18"/>
      <c r="I4" s="19"/>
      <c r="J4" s="20"/>
      <c r="K4" s="21"/>
      <c r="L4" s="22"/>
      <c r="M4" s="14"/>
    </row>
    <row r="5" spans="1:28" ht="30.75" x14ac:dyDescent="0.45">
      <c r="A5" s="18" t="s">
        <v>210</v>
      </c>
      <c r="B5" s="16"/>
      <c r="C5" s="16"/>
      <c r="D5" s="16"/>
      <c r="E5" s="16"/>
      <c r="F5" s="16"/>
      <c r="G5" s="16"/>
      <c r="H5" s="16"/>
      <c r="I5" s="16"/>
      <c r="J5" s="23"/>
      <c r="K5" s="13"/>
      <c r="L5" s="14"/>
      <c r="M5" s="14"/>
    </row>
    <row r="6" spans="1:28" s="28" customFormat="1" ht="30.75" x14ac:dyDescent="0.45">
      <c r="A6" s="18" t="s">
        <v>243</v>
      </c>
      <c r="B6" s="18"/>
      <c r="C6" s="18"/>
      <c r="D6" s="18"/>
      <c r="E6" s="18"/>
      <c r="F6" s="18"/>
      <c r="G6" s="18"/>
      <c r="H6" s="18"/>
      <c r="I6" s="18"/>
      <c r="J6" s="24"/>
      <c r="K6" s="25"/>
      <c r="L6" s="26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8.75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4"/>
    </row>
    <row r="8" spans="1:28" ht="21" thickBot="1" x14ac:dyDescent="0.35">
      <c r="A8" s="103"/>
      <c r="B8" s="104"/>
      <c r="C8" s="105"/>
      <c r="D8" s="106"/>
      <c r="E8" s="106"/>
      <c r="F8" s="107"/>
      <c r="G8" s="108" t="s">
        <v>211</v>
      </c>
      <c r="H8" s="108"/>
      <c r="I8" s="109"/>
      <c r="J8" s="29"/>
      <c r="K8" s="13"/>
      <c r="L8" s="14"/>
      <c r="M8" s="14"/>
    </row>
    <row r="9" spans="1:28" ht="24" customHeight="1" thickBot="1" x14ac:dyDescent="0.35">
      <c r="A9" s="93" t="s">
        <v>212</v>
      </c>
      <c r="B9" s="94"/>
      <c r="C9" s="97" t="s">
        <v>213</v>
      </c>
      <c r="D9" s="98"/>
      <c r="E9" s="98"/>
      <c r="F9" s="99"/>
      <c r="G9" s="110" t="s">
        <v>214</v>
      </c>
      <c r="H9" s="112" t="s">
        <v>215</v>
      </c>
      <c r="I9" s="100" t="s">
        <v>216</v>
      </c>
      <c r="J9" s="29"/>
      <c r="K9" s="13"/>
      <c r="L9" s="14"/>
      <c r="M9" s="14"/>
    </row>
    <row r="10" spans="1:28" ht="21" customHeight="1" thickBot="1" x14ac:dyDescent="0.35">
      <c r="A10" s="95"/>
      <c r="B10" s="96"/>
      <c r="C10" s="30" t="s">
        <v>217</v>
      </c>
      <c r="D10" s="31" t="s">
        <v>218</v>
      </c>
      <c r="E10" s="32" t="s">
        <v>219</v>
      </c>
      <c r="F10" s="33" t="s">
        <v>220</v>
      </c>
      <c r="G10" s="111"/>
      <c r="H10" s="113"/>
      <c r="I10" s="101"/>
      <c r="J10" s="29"/>
      <c r="K10" s="13"/>
      <c r="L10" s="14"/>
      <c r="M10" s="14"/>
    </row>
    <row r="11" spans="1:28" ht="20.25" x14ac:dyDescent="0.3">
      <c r="A11" s="34">
        <v>1</v>
      </c>
      <c r="B11" s="35" t="s">
        <v>221</v>
      </c>
      <c r="C11" s="36"/>
      <c r="D11" s="37"/>
      <c r="E11" s="38"/>
      <c r="F11" s="37"/>
      <c r="G11" s="40"/>
      <c r="H11" s="69"/>
      <c r="I11" s="40"/>
      <c r="J11" s="29"/>
      <c r="K11" s="13"/>
      <c r="L11" s="14"/>
      <c r="M11" s="14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49" customFormat="1" ht="20.25" x14ac:dyDescent="0.3">
      <c r="A12" s="41" t="s">
        <v>34</v>
      </c>
      <c r="B12" s="42" t="s">
        <v>35</v>
      </c>
      <c r="C12" s="43">
        <f>+'FID 544-16'!C12</f>
        <v>14275000</v>
      </c>
      <c r="D12" s="43">
        <f>+'FID 544-16'!D12</f>
        <v>0</v>
      </c>
      <c r="E12" s="43">
        <f>+'FID 544-16'!E12</f>
        <v>0</v>
      </c>
      <c r="F12" s="44">
        <f t="shared" ref="F12:F22" si="0">+C12-D12-E12</f>
        <v>14275000</v>
      </c>
      <c r="G12" s="47"/>
      <c r="H12" s="70">
        <f>+'FID 544-16'!H12</f>
        <v>-13133000</v>
      </c>
      <c r="I12" s="47">
        <f t="shared" ref="I12:I22" si="1">+F12+G12+H12</f>
        <v>1142000</v>
      </c>
      <c r="J12" s="29"/>
      <c r="K12" s="13"/>
      <c r="L12" s="14"/>
      <c r="M12" s="14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s="49" customFormat="1" ht="20.25" x14ac:dyDescent="0.3">
      <c r="A13" s="41" t="s">
        <v>74</v>
      </c>
      <c r="B13" s="42" t="s">
        <v>75</v>
      </c>
      <c r="C13" s="43">
        <f>+'FID 544-2'!C12+'FID 544-3'!C12</f>
        <v>62500000</v>
      </c>
      <c r="D13" s="43">
        <f>+'FID 544-2'!D12+'FID 544-3'!D12</f>
        <v>18419550</v>
      </c>
      <c r="E13" s="43">
        <f>+'FID 544-2'!E12+'FID 544-3'!E12</f>
        <v>11662920</v>
      </c>
      <c r="F13" s="44">
        <f t="shared" si="0"/>
        <v>32417530</v>
      </c>
      <c r="G13" s="47">
        <f>+'FID 544-2'!G12+'FID 544-3'!G12</f>
        <v>12000000</v>
      </c>
      <c r="H13" s="70"/>
      <c r="I13" s="47">
        <f t="shared" si="1"/>
        <v>44417530</v>
      </c>
      <c r="J13" s="29"/>
      <c r="K13" s="13"/>
      <c r="L13" s="14"/>
      <c r="M13" s="14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s="49" customFormat="1" ht="20.25" x14ac:dyDescent="0.3">
      <c r="A14" s="41" t="s">
        <v>17</v>
      </c>
      <c r="B14" s="41" t="s">
        <v>79</v>
      </c>
      <c r="C14" s="43">
        <f>+'FID 544-2'!C13</f>
        <v>60000</v>
      </c>
      <c r="D14" s="43">
        <f>+'FID 544-2'!D13</f>
        <v>0</v>
      </c>
      <c r="E14" s="43">
        <f>+'FID 544-2'!E13</f>
        <v>0</v>
      </c>
      <c r="F14" s="44">
        <f t="shared" si="0"/>
        <v>60000</v>
      </c>
      <c r="G14" s="47">
        <f>+'FID 544-2'!G13</f>
        <v>840000</v>
      </c>
      <c r="H14" s="46"/>
      <c r="I14" s="47">
        <f t="shared" si="1"/>
        <v>900000</v>
      </c>
      <c r="J14" s="29"/>
      <c r="K14" s="13"/>
      <c r="L14" s="14"/>
      <c r="M14" s="14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ht="20.25" x14ac:dyDescent="0.3">
      <c r="A15" s="41" t="s">
        <v>43</v>
      </c>
      <c r="B15" s="41" t="s">
        <v>45</v>
      </c>
      <c r="C15" s="43">
        <f>+'FID 544-2'!C14+'FID 544-16'!C13</f>
        <v>467653910</v>
      </c>
      <c r="D15" s="43">
        <f>+'FID 544-2'!D14+'FID 544-16'!D13</f>
        <v>23328911</v>
      </c>
      <c r="E15" s="43">
        <f>+'FID 544-2'!E14+'FID 544-16'!E13</f>
        <v>18061754.75</v>
      </c>
      <c r="F15" s="44">
        <f t="shared" si="0"/>
        <v>426263244.25</v>
      </c>
      <c r="G15" s="47">
        <f>+'FID 544-16'!G13</f>
        <v>2855000</v>
      </c>
      <c r="H15" s="46">
        <f>+'FID 544-2'!H14</f>
        <v>-18455000</v>
      </c>
      <c r="I15" s="47">
        <f>+F15+G15+H15</f>
        <v>410663244.25</v>
      </c>
      <c r="J15" s="29"/>
      <c r="K15" s="13"/>
      <c r="L15" s="14"/>
      <c r="M15" s="14"/>
    </row>
    <row r="16" spans="1:28" ht="20.25" x14ac:dyDescent="0.3">
      <c r="A16" s="41" t="s">
        <v>8</v>
      </c>
      <c r="B16" s="41" t="s">
        <v>16</v>
      </c>
      <c r="C16" s="43">
        <f>+'FID 544-2'!C15+'FID 544-3'!C13+'FID 544-16'!C14</f>
        <v>170522425</v>
      </c>
      <c r="D16" s="43">
        <f>+'FID 544-2'!D15+'FID 544-3'!D13+'FID 544-16'!D14</f>
        <v>32538588</v>
      </c>
      <c r="E16" s="43">
        <f>+'FID 544-2'!E15+'FID 544-3'!E13+'FID 544-16'!E14</f>
        <v>34593413</v>
      </c>
      <c r="F16" s="44">
        <f t="shared" si="0"/>
        <v>103390424</v>
      </c>
      <c r="G16" s="47">
        <f>+'FID 544-2'!G15+'FID 544-3'!G13</f>
        <v>12972000</v>
      </c>
      <c r="H16" s="46">
        <f>+'FID 544-16'!H14</f>
        <v>-6281000</v>
      </c>
      <c r="I16" s="47">
        <f>+F16+G16+H16</f>
        <v>110081424</v>
      </c>
      <c r="J16" s="29"/>
      <c r="K16" s="68"/>
      <c r="L16" s="14"/>
      <c r="M16" s="14"/>
    </row>
    <row r="17" spans="1:28" ht="20.25" x14ac:dyDescent="0.3">
      <c r="A17" s="50" t="s">
        <v>222</v>
      </c>
      <c r="B17" s="42" t="s">
        <v>247</v>
      </c>
      <c r="C17" s="43">
        <f>+'FID 544-2'!C16</f>
        <v>25361780</v>
      </c>
      <c r="D17" s="43">
        <f>+'FID 544-2'!D16</f>
        <v>19605097</v>
      </c>
      <c r="E17" s="43">
        <f>+'FID 544-2'!E16</f>
        <v>4280749</v>
      </c>
      <c r="F17" s="44">
        <f t="shared" si="0"/>
        <v>1475934</v>
      </c>
      <c r="G17" s="47">
        <f>+'FID 544-2'!G16</f>
        <v>1200000</v>
      </c>
      <c r="H17" s="46"/>
      <c r="I17" s="47">
        <f t="shared" si="1"/>
        <v>2675934</v>
      </c>
      <c r="J17" s="29"/>
      <c r="K17" s="13"/>
      <c r="L17" s="14"/>
      <c r="M17" s="14"/>
    </row>
    <row r="18" spans="1:28" ht="20.25" x14ac:dyDescent="0.3">
      <c r="A18" s="50" t="s">
        <v>29</v>
      </c>
      <c r="B18" s="42" t="s">
        <v>31</v>
      </c>
      <c r="C18" s="43">
        <f>+'FID 544-16'!C15</f>
        <v>18098856</v>
      </c>
      <c r="D18" s="43">
        <f>+'FID 544-16'!D15</f>
        <v>0</v>
      </c>
      <c r="E18" s="43">
        <f>+'FID 544-16'!E15</f>
        <v>691511</v>
      </c>
      <c r="F18" s="44">
        <f t="shared" si="0"/>
        <v>17407345</v>
      </c>
      <c r="G18" s="47">
        <f>+'FID 544-16'!G15</f>
        <v>3140500</v>
      </c>
      <c r="H18" s="70"/>
      <c r="I18" s="47">
        <f t="shared" si="1"/>
        <v>20547845</v>
      </c>
      <c r="J18" s="29"/>
      <c r="K18" s="13"/>
      <c r="L18" s="14"/>
      <c r="M18" s="14"/>
    </row>
    <row r="19" spans="1:28" ht="20.25" x14ac:dyDescent="0.3">
      <c r="A19" s="50" t="s">
        <v>30</v>
      </c>
      <c r="B19" s="42" t="s">
        <v>32</v>
      </c>
      <c r="C19" s="43">
        <f>+'FID 544-2'!C17+'FID 544-16'!C16</f>
        <v>38318117</v>
      </c>
      <c r="D19" s="43">
        <f>+'FID 544-2'!D17+'FID 544-16'!D16</f>
        <v>0</v>
      </c>
      <c r="E19" s="43">
        <f>+'FID 544-2'!E17+'FID 544-16'!E16</f>
        <v>1775850</v>
      </c>
      <c r="F19" s="44">
        <f t="shared" si="0"/>
        <v>36542267</v>
      </c>
      <c r="G19" s="47">
        <f>+'FID 544-2'!G17+'FID 544-16'!G16</f>
        <v>4427500</v>
      </c>
      <c r="H19" s="70"/>
      <c r="I19" s="47">
        <f t="shared" si="1"/>
        <v>40969767</v>
      </c>
      <c r="J19" s="29"/>
      <c r="K19" s="13"/>
      <c r="L19" s="14"/>
      <c r="M19" s="14"/>
    </row>
    <row r="20" spans="1:28" ht="20.25" x14ac:dyDescent="0.3">
      <c r="A20" s="50" t="s">
        <v>44</v>
      </c>
      <c r="B20" s="42" t="s">
        <v>249</v>
      </c>
      <c r="C20" s="43">
        <f>+'FID 544-16'!C17+'FID 544-2'!C18</f>
        <v>139499500</v>
      </c>
      <c r="D20" s="43">
        <f>+'FID 544-16'!D17+'FID 544-2'!D18</f>
        <v>5623958.5</v>
      </c>
      <c r="E20" s="43">
        <f>+'FID 544-2'!E18</f>
        <v>226941.5</v>
      </c>
      <c r="F20" s="44">
        <f t="shared" si="0"/>
        <v>133648600</v>
      </c>
      <c r="G20" s="47">
        <f>+'FID 544-16'!G17+'FID 544-2'!G18</f>
        <v>18991000</v>
      </c>
      <c r="H20" s="70"/>
      <c r="I20" s="47">
        <f t="shared" si="1"/>
        <v>152639600</v>
      </c>
      <c r="J20" s="29"/>
      <c r="K20" s="13"/>
      <c r="L20" s="14"/>
      <c r="M20" s="14"/>
    </row>
    <row r="21" spans="1:28" ht="20.25" x14ac:dyDescent="0.3">
      <c r="A21" s="50" t="s">
        <v>56</v>
      </c>
      <c r="B21" s="42" t="s">
        <v>57</v>
      </c>
      <c r="C21" s="43">
        <f>+'FID 544-2'!C19</f>
        <v>7035000</v>
      </c>
      <c r="D21" s="43">
        <f>+'FID 544-2'!D19</f>
        <v>6385825</v>
      </c>
      <c r="E21" s="43">
        <f>+'FID 544-2'!E19</f>
        <v>149175</v>
      </c>
      <c r="F21" s="44">
        <f t="shared" si="0"/>
        <v>500000</v>
      </c>
      <c r="G21" s="47">
        <f>+'FID 544-2'!G19</f>
        <v>3000000</v>
      </c>
      <c r="H21" s="70"/>
      <c r="I21" s="47">
        <f t="shared" si="1"/>
        <v>3500000</v>
      </c>
      <c r="J21" s="29"/>
      <c r="K21" s="13"/>
      <c r="L21" s="14"/>
      <c r="M21" s="14"/>
    </row>
    <row r="22" spans="1:28" ht="21" thickBot="1" x14ac:dyDescent="0.35">
      <c r="A22" s="50" t="s">
        <v>84</v>
      </c>
      <c r="B22" s="42" t="s">
        <v>85</v>
      </c>
      <c r="C22" s="43">
        <f>+'FID 544-2'!C20</f>
        <v>13010000</v>
      </c>
      <c r="D22" s="43">
        <f>+'FID 544-2'!D20</f>
        <v>12159278</v>
      </c>
      <c r="E22" s="43">
        <f>+'FID 544-2'!E20</f>
        <v>850722</v>
      </c>
      <c r="F22" s="44">
        <f t="shared" si="0"/>
        <v>0</v>
      </c>
      <c r="G22" s="47">
        <f>+'FID 544-2'!G20</f>
        <v>100000</v>
      </c>
      <c r="H22" s="70"/>
      <c r="I22" s="47">
        <f t="shared" si="1"/>
        <v>100000</v>
      </c>
      <c r="J22" s="29"/>
      <c r="K22" s="13"/>
      <c r="L22" s="51"/>
      <c r="M22" s="51"/>
      <c r="N22" s="52"/>
    </row>
    <row r="23" spans="1:28" ht="21" thickBot="1" x14ac:dyDescent="0.35">
      <c r="A23" s="53" t="s">
        <v>223</v>
      </c>
      <c r="B23" s="54"/>
      <c r="C23" s="55">
        <f t="shared" ref="C23:I23" si="2">SUM(C12:C22)</f>
        <v>956334588</v>
      </c>
      <c r="D23" s="55">
        <f t="shared" si="2"/>
        <v>118061207.5</v>
      </c>
      <c r="E23" s="55">
        <f t="shared" si="2"/>
        <v>72293036.25</v>
      </c>
      <c r="F23" s="55">
        <f t="shared" si="2"/>
        <v>765980344.25</v>
      </c>
      <c r="G23" s="56">
        <f t="shared" si="2"/>
        <v>59526000</v>
      </c>
      <c r="H23" s="71">
        <f t="shared" si="2"/>
        <v>-37869000</v>
      </c>
      <c r="I23" s="56">
        <f t="shared" si="2"/>
        <v>787637344.25</v>
      </c>
      <c r="J23" s="29"/>
      <c r="K23" s="13"/>
      <c r="L23" s="51"/>
      <c r="M23" s="51"/>
      <c r="N23" s="52"/>
    </row>
    <row r="24" spans="1:28" ht="20.25" x14ac:dyDescent="0.3">
      <c r="A24" s="34">
        <v>2</v>
      </c>
      <c r="B24" s="57" t="s">
        <v>224</v>
      </c>
      <c r="C24" s="36"/>
      <c r="D24" s="37"/>
      <c r="E24" s="38"/>
      <c r="F24" s="37"/>
      <c r="G24" s="40"/>
      <c r="H24" s="69"/>
      <c r="I24" s="40"/>
      <c r="J24" s="29"/>
      <c r="K24" s="13"/>
      <c r="L24" s="14"/>
      <c r="M24" s="1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20.25" x14ac:dyDescent="0.3">
      <c r="A25" s="50" t="s">
        <v>160</v>
      </c>
      <c r="B25" s="42" t="s">
        <v>248</v>
      </c>
      <c r="C25" s="43">
        <f>+'FID 544-3'!C16</f>
        <v>350000</v>
      </c>
      <c r="D25" s="43">
        <f>+'FID 544-3'!D16</f>
        <v>0</v>
      </c>
      <c r="E25" s="43">
        <f>+'FID 544-3'!E16</f>
        <v>0</v>
      </c>
      <c r="F25" s="44">
        <f>+C25-D25-E25</f>
        <v>350000</v>
      </c>
      <c r="G25" s="47"/>
      <c r="H25" s="70">
        <f>+'FID 544-3'!H16</f>
        <v>-350000</v>
      </c>
      <c r="I25" s="47">
        <f>+F25+G25+H25</f>
        <v>0</v>
      </c>
      <c r="J25" s="29"/>
      <c r="K25" s="13"/>
      <c r="L25" s="14"/>
      <c r="M25" s="14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20.25" x14ac:dyDescent="0.3">
      <c r="A26" s="50" t="s">
        <v>61</v>
      </c>
      <c r="B26" s="42" t="s">
        <v>62</v>
      </c>
      <c r="C26" s="43">
        <f>+'FID 544-2'!C23</f>
        <v>681770</v>
      </c>
      <c r="D26" s="43">
        <f>+'FID 544-2'!D23</f>
        <v>681770</v>
      </c>
      <c r="E26" s="43">
        <f>+'FID 544-2'!E23</f>
        <v>0</v>
      </c>
      <c r="F26" s="44">
        <f t="shared" ref="F26:F30" si="3">+C26-D26-E26</f>
        <v>0</v>
      </c>
      <c r="G26" s="47">
        <f>+'FID 544-2'!G23</f>
        <v>366120</v>
      </c>
      <c r="H26" s="70"/>
      <c r="I26" s="47">
        <f t="shared" ref="I26:I30" si="4">+F26+G26+H26</f>
        <v>366120</v>
      </c>
      <c r="J26" s="29"/>
      <c r="K26" s="13"/>
      <c r="L26" s="14"/>
      <c r="M26" s="14"/>
    </row>
    <row r="27" spans="1:28" ht="20.25" x14ac:dyDescent="0.3">
      <c r="A27" s="50" t="s">
        <v>70</v>
      </c>
      <c r="B27" s="42" t="s">
        <v>71</v>
      </c>
      <c r="C27" s="43">
        <f>+'FID 544-2'!C24</f>
        <v>500000</v>
      </c>
      <c r="D27" s="43">
        <f>+'FID 544-2'!D24</f>
        <v>458420</v>
      </c>
      <c r="E27" s="43">
        <f>+'FID 544-2'!E24</f>
        <v>41580</v>
      </c>
      <c r="F27" s="44">
        <f t="shared" si="3"/>
        <v>0</v>
      </c>
      <c r="G27" s="47">
        <f>+'FID 544-2'!G24</f>
        <v>1600000</v>
      </c>
      <c r="H27" s="70"/>
      <c r="I27" s="47">
        <f t="shared" si="4"/>
        <v>1600000</v>
      </c>
      <c r="J27" s="29"/>
      <c r="K27" s="13"/>
      <c r="L27" s="14"/>
      <c r="M27" s="14"/>
    </row>
    <row r="28" spans="1:28" ht="20.25" x14ac:dyDescent="0.3">
      <c r="A28" s="50" t="s">
        <v>152</v>
      </c>
      <c r="B28" s="42" t="s">
        <v>153</v>
      </c>
      <c r="C28" s="43">
        <f>+'FID 544-2'!C25</f>
        <v>8520000</v>
      </c>
      <c r="D28" s="43">
        <f>+'FID 544-2'!D25</f>
        <v>8285000</v>
      </c>
      <c r="E28" s="43">
        <f>+'FID 544-2'!E25</f>
        <v>56900</v>
      </c>
      <c r="F28" s="44">
        <f t="shared" si="3"/>
        <v>178100</v>
      </c>
      <c r="G28" s="47">
        <f>+'FID 544-2'!G25</f>
        <v>600000</v>
      </c>
      <c r="H28" s="70"/>
      <c r="I28" s="47">
        <f t="shared" si="4"/>
        <v>778100</v>
      </c>
      <c r="J28" s="29"/>
      <c r="K28" s="13"/>
      <c r="L28" s="14"/>
      <c r="M28" s="14"/>
    </row>
    <row r="29" spans="1:28" ht="20.25" x14ac:dyDescent="0.3">
      <c r="A29" s="50" t="s">
        <v>101</v>
      </c>
      <c r="B29" s="42" t="s">
        <v>102</v>
      </c>
      <c r="C29" s="43">
        <f>+'FID 544-2'!C26</f>
        <v>12707000</v>
      </c>
      <c r="D29" s="43">
        <f>+'FID 544-2'!D26</f>
        <v>8956275</v>
      </c>
      <c r="E29" s="43">
        <f>+'FID 544-2'!E26</f>
        <v>1294749</v>
      </c>
      <c r="F29" s="44">
        <f t="shared" si="3"/>
        <v>2455976</v>
      </c>
      <c r="G29" s="47"/>
      <c r="H29" s="70">
        <f>+'FID 544-2'!H26</f>
        <v>-1012000</v>
      </c>
      <c r="I29" s="47">
        <f t="shared" si="4"/>
        <v>1443976</v>
      </c>
      <c r="J29" s="29"/>
      <c r="K29" s="13"/>
      <c r="L29" s="14"/>
      <c r="M29" s="14"/>
    </row>
    <row r="30" spans="1:28" ht="21" thickBot="1" x14ac:dyDescent="0.35">
      <c r="A30" s="50" t="s">
        <v>93</v>
      </c>
      <c r="B30" s="42" t="s">
        <v>94</v>
      </c>
      <c r="C30" s="43">
        <f>+'FID 544-2'!C27</f>
        <v>2800379</v>
      </c>
      <c r="D30" s="43">
        <f>+'FID 544-2'!D27</f>
        <v>2493772</v>
      </c>
      <c r="E30" s="43">
        <f>+'FID 544-2'!E27</f>
        <v>306607</v>
      </c>
      <c r="F30" s="44">
        <f t="shared" si="3"/>
        <v>0</v>
      </c>
      <c r="G30" s="47">
        <f>+'FID 544-2'!G27</f>
        <v>125000</v>
      </c>
      <c r="H30" s="70"/>
      <c r="I30" s="47">
        <f t="shared" si="4"/>
        <v>125000</v>
      </c>
      <c r="J30" s="29"/>
      <c r="K30" s="13"/>
      <c r="L30" s="14"/>
      <c r="M30" s="14"/>
    </row>
    <row r="31" spans="1:28" ht="21" thickBot="1" x14ac:dyDescent="0.35">
      <c r="A31" s="53" t="s">
        <v>223</v>
      </c>
      <c r="B31" s="54"/>
      <c r="C31" s="55">
        <f t="shared" ref="C31:I31" si="5">SUM(C25:C30)</f>
        <v>25559149</v>
      </c>
      <c r="D31" s="55">
        <f t="shared" si="5"/>
        <v>20875237</v>
      </c>
      <c r="E31" s="55">
        <f t="shared" si="5"/>
        <v>1699836</v>
      </c>
      <c r="F31" s="55">
        <f t="shared" si="5"/>
        <v>2984076</v>
      </c>
      <c r="G31" s="56">
        <f t="shared" si="5"/>
        <v>2691120</v>
      </c>
      <c r="H31" s="71">
        <f t="shared" si="5"/>
        <v>-1362000</v>
      </c>
      <c r="I31" s="56">
        <f t="shared" si="5"/>
        <v>4313196</v>
      </c>
      <c r="J31" s="29"/>
      <c r="K31" s="13"/>
      <c r="L31" s="14"/>
      <c r="M31" s="14"/>
    </row>
    <row r="32" spans="1:28" ht="20.25" x14ac:dyDescent="0.3">
      <c r="A32" s="34" t="s">
        <v>252</v>
      </c>
      <c r="B32" s="57" t="s">
        <v>253</v>
      </c>
      <c r="C32" s="36"/>
      <c r="D32" s="37"/>
      <c r="E32" s="38"/>
      <c r="F32" s="37"/>
      <c r="G32" s="40"/>
      <c r="H32" s="69"/>
      <c r="I32" s="40"/>
      <c r="J32" s="29"/>
      <c r="K32" s="13"/>
      <c r="L32" s="14"/>
      <c r="M32" s="14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21" thickBot="1" x14ac:dyDescent="0.35">
      <c r="A33" s="50" t="s">
        <v>9</v>
      </c>
      <c r="B33" s="42" t="s">
        <v>163</v>
      </c>
      <c r="C33" s="43">
        <f>+'FID 544-3'!C19</f>
        <v>797335400</v>
      </c>
      <c r="D33" s="43">
        <f>+'FID 544-3'!D19</f>
        <v>203113215</v>
      </c>
      <c r="E33" s="43">
        <f>+'FID 544-3'!E19</f>
        <v>45153149</v>
      </c>
      <c r="F33" s="44">
        <f t="shared" ref="F33" si="6">+C33-D33-E33</f>
        <v>549069036</v>
      </c>
      <c r="G33" s="47"/>
      <c r="H33" s="70">
        <f>+'FID 544-3'!H19</f>
        <v>-8122000</v>
      </c>
      <c r="I33" s="47">
        <f>+F33+G33+H33</f>
        <v>540947036</v>
      </c>
      <c r="J33" s="29"/>
      <c r="K33" s="13"/>
      <c r="L33" s="14"/>
      <c r="M33" s="14"/>
    </row>
    <row r="34" spans="1:28" ht="21" thickBot="1" x14ac:dyDescent="0.35">
      <c r="A34" s="53" t="s">
        <v>223</v>
      </c>
      <c r="B34" s="54"/>
      <c r="C34" s="55">
        <f>+C33</f>
        <v>797335400</v>
      </c>
      <c r="D34" s="55">
        <f t="shared" ref="D34:I34" si="7">+D33</f>
        <v>203113215</v>
      </c>
      <c r="E34" s="55">
        <f t="shared" si="7"/>
        <v>45153149</v>
      </c>
      <c r="F34" s="55">
        <f t="shared" si="7"/>
        <v>549069036</v>
      </c>
      <c r="G34" s="56">
        <f t="shared" si="7"/>
        <v>0</v>
      </c>
      <c r="H34" s="71">
        <f t="shared" si="7"/>
        <v>-8122000</v>
      </c>
      <c r="I34" s="56">
        <f t="shared" si="7"/>
        <v>540947036</v>
      </c>
      <c r="J34" s="29"/>
      <c r="K34" s="13"/>
      <c r="L34" s="14"/>
      <c r="M34" s="14"/>
    </row>
    <row r="35" spans="1:28" ht="20.25" x14ac:dyDescent="0.3">
      <c r="A35" s="34" t="s">
        <v>225</v>
      </c>
      <c r="B35" s="57" t="s">
        <v>226</v>
      </c>
      <c r="C35" s="36"/>
      <c r="D35" s="37"/>
      <c r="E35" s="38"/>
      <c r="F35" s="37"/>
      <c r="G35" s="40"/>
      <c r="H35" s="69"/>
      <c r="I35" s="40"/>
      <c r="J35" s="29"/>
      <c r="K35" s="13"/>
      <c r="L35" s="14"/>
      <c r="M35" s="14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21" thickBot="1" x14ac:dyDescent="0.35">
      <c r="A36" s="50" t="s">
        <v>1</v>
      </c>
      <c r="B36" s="42" t="s">
        <v>227</v>
      </c>
      <c r="C36" s="43">
        <f>+'FID 544-2'!C30</f>
        <v>0</v>
      </c>
      <c r="D36" s="43">
        <f>+'FID 544-2'!D30</f>
        <v>0</v>
      </c>
      <c r="E36" s="43">
        <f>+'FID 544-2'!E30</f>
        <v>0</v>
      </c>
      <c r="F36" s="44">
        <f t="shared" ref="F36" si="8">+C36-D36-E36</f>
        <v>0</v>
      </c>
      <c r="G36" s="47">
        <f>+'FID 544-2'!G30</f>
        <v>11755000</v>
      </c>
      <c r="H36" s="70">
        <v>0</v>
      </c>
      <c r="I36" s="47">
        <f>+F36+G36+H36</f>
        <v>11755000</v>
      </c>
      <c r="J36" s="29"/>
      <c r="K36" s="13"/>
      <c r="L36" s="14"/>
      <c r="M36" s="14"/>
    </row>
    <row r="37" spans="1:28" ht="21" thickBot="1" x14ac:dyDescent="0.35">
      <c r="A37" s="53" t="s">
        <v>223</v>
      </c>
      <c r="B37" s="54"/>
      <c r="C37" s="55">
        <f>+C36</f>
        <v>0</v>
      </c>
      <c r="D37" s="55">
        <f t="shared" ref="D37:I37" si="9">+D36</f>
        <v>0</v>
      </c>
      <c r="E37" s="55">
        <f t="shared" si="9"/>
        <v>0</v>
      </c>
      <c r="F37" s="55">
        <f t="shared" si="9"/>
        <v>0</v>
      </c>
      <c r="G37" s="56">
        <f t="shared" si="9"/>
        <v>11755000</v>
      </c>
      <c r="H37" s="71">
        <f t="shared" si="9"/>
        <v>0</v>
      </c>
      <c r="I37" s="56">
        <f t="shared" si="9"/>
        <v>11755000</v>
      </c>
      <c r="J37" s="29"/>
      <c r="K37" s="13"/>
      <c r="L37" s="14"/>
      <c r="M37" s="14"/>
    </row>
    <row r="38" spans="1:28" ht="20.25" x14ac:dyDescent="0.3">
      <c r="A38" s="34" t="s">
        <v>228</v>
      </c>
      <c r="B38" s="57" t="s">
        <v>229</v>
      </c>
      <c r="C38" s="36"/>
      <c r="D38" s="37"/>
      <c r="E38" s="38"/>
      <c r="F38" s="37"/>
      <c r="G38" s="40"/>
      <c r="H38" s="69"/>
      <c r="I38" s="40"/>
      <c r="J38" s="29"/>
      <c r="K38" s="13"/>
      <c r="L38" s="14"/>
      <c r="M38" s="14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21" thickBot="1" x14ac:dyDescent="0.35">
      <c r="A39" s="50" t="s">
        <v>13</v>
      </c>
      <c r="B39" s="42" t="s">
        <v>178</v>
      </c>
      <c r="C39" s="43">
        <f>+'FID 544-2'!C33</f>
        <v>192868098</v>
      </c>
      <c r="D39" s="43">
        <f>+'FID 544-2'!D33</f>
        <v>0</v>
      </c>
      <c r="E39" s="43">
        <f>+'FID 544-2'!E33</f>
        <v>0</v>
      </c>
      <c r="F39" s="44">
        <f>+C39-D39-E39</f>
        <v>192868098</v>
      </c>
      <c r="G39" s="47"/>
      <c r="H39" s="70">
        <f>+'FID 544-2'!H33</f>
        <v>-26619120</v>
      </c>
      <c r="I39" s="47">
        <f>+F39+G39+H39</f>
        <v>166248978</v>
      </c>
      <c r="J39" s="29"/>
      <c r="K39" s="13"/>
      <c r="L39" s="14"/>
      <c r="M39" s="14"/>
    </row>
    <row r="40" spans="1:28" ht="21" thickBot="1" x14ac:dyDescent="0.35">
      <c r="A40" s="53" t="s">
        <v>223</v>
      </c>
      <c r="B40" s="54"/>
      <c r="C40" s="55">
        <f>+C39</f>
        <v>192868098</v>
      </c>
      <c r="D40" s="55">
        <f t="shared" ref="D40:I40" si="10">+D39</f>
        <v>0</v>
      </c>
      <c r="E40" s="55">
        <f t="shared" si="10"/>
        <v>0</v>
      </c>
      <c r="F40" s="55">
        <f t="shared" si="10"/>
        <v>192868098</v>
      </c>
      <c r="G40" s="56">
        <f t="shared" si="10"/>
        <v>0</v>
      </c>
      <c r="H40" s="71">
        <f t="shared" si="10"/>
        <v>-26619120</v>
      </c>
      <c r="I40" s="56">
        <f t="shared" si="10"/>
        <v>166248978</v>
      </c>
      <c r="J40" s="29"/>
      <c r="K40" s="12"/>
      <c r="L40" s="12"/>
      <c r="M40" s="1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21" thickBot="1" x14ac:dyDescent="0.35">
      <c r="A41" s="53" t="s">
        <v>230</v>
      </c>
      <c r="B41" s="54"/>
      <c r="C41" s="55">
        <f t="shared" ref="C41:I41" si="11">+C40+C37+C34+C31+C23</f>
        <v>1972097235</v>
      </c>
      <c r="D41" s="55">
        <f t="shared" si="11"/>
        <v>342049659.5</v>
      </c>
      <c r="E41" s="55">
        <f t="shared" si="11"/>
        <v>119146021.25</v>
      </c>
      <c r="F41" s="55">
        <f t="shared" si="11"/>
        <v>1510901554.25</v>
      </c>
      <c r="G41" s="56">
        <f t="shared" si="11"/>
        <v>73972120</v>
      </c>
      <c r="H41" s="71">
        <f t="shared" si="11"/>
        <v>-73972120</v>
      </c>
      <c r="I41" s="56">
        <f t="shared" si="11"/>
        <v>1510901554.25</v>
      </c>
      <c r="J41" s="29"/>
      <c r="K41" s="12"/>
      <c r="L41" s="12"/>
      <c r="M41" s="1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20.25" x14ac:dyDescent="0.3">
      <c r="A42" s="58"/>
      <c r="B42" s="59"/>
      <c r="C42" s="59"/>
      <c r="D42" s="59"/>
      <c r="E42" s="59"/>
      <c r="F42" s="59"/>
      <c r="G42" s="59"/>
      <c r="H42" s="59"/>
      <c r="I42" s="59"/>
      <c r="J42" s="29"/>
      <c r="K42" s="12"/>
      <c r="L42" s="12"/>
      <c r="M42" s="1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20.25" x14ac:dyDescent="0.3">
      <c r="A43" s="58"/>
      <c r="B43" s="59"/>
      <c r="C43" s="59">
        <f>C41-'FID 544-2'!C35-'FID 544-3'!C21-'FID 544-16'!C19</f>
        <v>0</v>
      </c>
      <c r="D43" s="59">
        <f>D41-'FID 544-2'!D35-'FID 544-3'!D21-'FID 544-16'!D19</f>
        <v>0</v>
      </c>
      <c r="E43" s="59">
        <f>E41-'FID 544-2'!E35-'FID 544-3'!E21-'FID 544-16'!E19</f>
        <v>0</v>
      </c>
      <c r="F43" s="59">
        <f>F41-'FID 544-2'!F35-'FID 544-3'!F21-'FID 544-16'!F19</f>
        <v>0</v>
      </c>
      <c r="G43" s="59">
        <f>G41-'FID 544-2'!G35-'FID 544-3'!G21-'FID 544-16'!G19</f>
        <v>0</v>
      </c>
      <c r="H43" s="59">
        <f>H41-'FID 544-2'!H35-'FID 544-3'!H21-'FID 544-16'!H19</f>
        <v>0</v>
      </c>
      <c r="I43" s="59">
        <f>I41-'FID 544-2'!I35-'FID 544-3'!I21-'FID 544-16'!I19</f>
        <v>0</v>
      </c>
      <c r="J43" s="29"/>
      <c r="K43" s="12"/>
      <c r="L43" s="12"/>
      <c r="M43" s="1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20.25" x14ac:dyDescent="0.3">
      <c r="A44" s="58"/>
      <c r="B44" s="59"/>
      <c r="C44" s="59"/>
      <c r="D44" s="59"/>
      <c r="E44" s="59"/>
      <c r="F44" s="59"/>
      <c r="G44" s="59"/>
      <c r="H44" s="59"/>
      <c r="I44" s="59"/>
      <c r="J44" s="29"/>
      <c r="K44" s="12"/>
      <c r="L44" s="12"/>
      <c r="M44" s="1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26.25" thickBot="1" x14ac:dyDescent="0.4">
      <c r="A45" s="58" t="s">
        <v>231</v>
      </c>
      <c r="B45" s="60"/>
      <c r="C45" s="61"/>
      <c r="D45" s="62"/>
      <c r="E45" s="62"/>
      <c r="F45" s="62"/>
      <c r="G45" s="59"/>
      <c r="H45" s="59"/>
      <c r="I45" s="62"/>
      <c r="J45" s="12"/>
      <c r="K45" s="12"/>
      <c r="L45" s="12"/>
      <c r="M45" s="1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25.5" x14ac:dyDescent="0.35">
      <c r="A46" s="63"/>
      <c r="B46" s="63" t="s">
        <v>232</v>
      </c>
      <c r="C46" s="62"/>
      <c r="D46" s="62"/>
      <c r="E46" s="62"/>
      <c r="F46" s="62"/>
      <c r="G46" s="62"/>
      <c r="H46" s="62"/>
      <c r="I46" s="12"/>
      <c r="J46" s="12"/>
      <c r="K46" s="12"/>
      <c r="L46" s="12"/>
      <c r="M46" s="1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25.5" x14ac:dyDescent="0.35">
      <c r="A47" s="63"/>
      <c r="B47" s="63"/>
      <c r="C47" s="62"/>
      <c r="D47" s="62"/>
      <c r="E47" s="62"/>
      <c r="F47" s="62"/>
      <c r="G47" s="62"/>
      <c r="H47" s="62"/>
      <c r="I47" s="12"/>
      <c r="J47" s="12"/>
      <c r="K47" s="13"/>
      <c r="L47" s="14"/>
      <c r="M47" s="14"/>
    </row>
    <row r="48" spans="1:28" ht="26.25" thickBot="1" x14ac:dyDescent="0.4">
      <c r="A48" s="58" t="s">
        <v>260</v>
      </c>
      <c r="B48" s="60"/>
      <c r="C48" s="61"/>
      <c r="D48" s="62"/>
      <c r="E48" s="62"/>
      <c r="F48" s="62"/>
      <c r="G48" s="62"/>
      <c r="H48" s="62"/>
      <c r="I48" s="12"/>
      <c r="J48" s="12"/>
      <c r="K48" s="12"/>
      <c r="L48" s="12"/>
      <c r="M48" s="1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25.5" x14ac:dyDescent="0.35">
      <c r="A49" s="63"/>
      <c r="B49" s="63" t="s">
        <v>233</v>
      </c>
      <c r="C49" s="62"/>
      <c r="D49" s="62"/>
      <c r="E49" s="62"/>
      <c r="F49" s="62"/>
      <c r="G49" s="62"/>
      <c r="H49" s="62"/>
      <c r="I49" s="12"/>
      <c r="J49" s="12"/>
      <c r="K49" s="12"/>
      <c r="L49" s="12"/>
      <c r="M49" s="1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25.5" x14ac:dyDescent="0.35">
      <c r="A50" s="63"/>
      <c r="B50" s="63"/>
      <c r="C50" s="62"/>
      <c r="D50" s="62"/>
      <c r="E50" s="62"/>
      <c r="F50" s="62"/>
      <c r="G50" s="62"/>
      <c r="H50" s="62"/>
      <c r="I50" s="12"/>
      <c r="J50" s="12"/>
      <c r="K50" s="12"/>
      <c r="L50" s="12"/>
      <c r="M50" s="1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26.25" thickBot="1" x14ac:dyDescent="0.4">
      <c r="A51" s="58" t="s">
        <v>234</v>
      </c>
      <c r="B51" s="60"/>
      <c r="C51" s="61"/>
      <c r="D51" s="62"/>
      <c r="E51" s="62"/>
      <c r="F51" s="62"/>
      <c r="G51" s="62"/>
      <c r="H51" s="62"/>
      <c r="I51" s="12"/>
      <c r="J51" s="12"/>
      <c r="K51" s="12"/>
      <c r="L51" s="12"/>
      <c r="M51" s="1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25.5" x14ac:dyDescent="0.35">
      <c r="A52" s="63"/>
      <c r="B52" s="63" t="s">
        <v>235</v>
      </c>
      <c r="C52" s="62"/>
      <c r="D52" s="62"/>
      <c r="E52" s="62"/>
      <c r="F52" s="62"/>
      <c r="G52" s="62"/>
      <c r="H52" s="62"/>
      <c r="I52" s="12"/>
      <c r="J52" s="12"/>
      <c r="K52" s="12"/>
      <c r="L52" s="12"/>
      <c r="M52" s="1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25.5" x14ac:dyDescent="0.35">
      <c r="A53" s="62"/>
      <c r="B53" s="62"/>
      <c r="C53" s="62"/>
      <c r="D53" s="62"/>
      <c r="E53" s="62"/>
      <c r="F53" s="12"/>
      <c r="G53" s="12"/>
      <c r="H53" s="12"/>
      <c r="I53" s="12"/>
      <c r="J53" s="12"/>
      <c r="K53" s="12"/>
      <c r="L53" s="12"/>
      <c r="M53" s="1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26.25" x14ac:dyDescent="0.4">
      <c r="A54" s="29"/>
      <c r="B54" s="29"/>
      <c r="C54" s="64"/>
      <c r="D54" s="64"/>
      <c r="E54" s="12"/>
      <c r="F54" s="12"/>
      <c r="G54" s="12"/>
      <c r="H54" s="12"/>
      <c r="I54" s="12"/>
      <c r="J54" s="12"/>
      <c r="K54" s="12"/>
      <c r="L54" s="12"/>
      <c r="M54" s="1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26.25" x14ac:dyDescent="0.4">
      <c r="A55" s="12"/>
      <c r="B55" s="12"/>
      <c r="C55" s="64"/>
      <c r="D55" s="64"/>
      <c r="E55" s="12"/>
      <c r="F55" s="12"/>
      <c r="G55" s="12"/>
      <c r="H55" s="12"/>
      <c r="I55" s="12"/>
      <c r="J55" s="12"/>
      <c r="K55" s="12"/>
      <c r="L55" s="12"/>
      <c r="M55" s="12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26.25" x14ac:dyDescent="0.4">
      <c r="A56" s="12"/>
      <c r="B56" s="12"/>
      <c r="C56" s="64"/>
      <c r="D56" s="64"/>
      <c r="E56" s="12"/>
      <c r="F56" s="12"/>
      <c r="G56" s="12"/>
      <c r="H56" s="12"/>
      <c r="I56" s="12"/>
      <c r="J56" s="12"/>
      <c r="K56" s="12"/>
      <c r="L56" s="12"/>
      <c r="M56" s="12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3"/>
      <c r="L57" s="14"/>
      <c r="M57" s="14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</sheetData>
  <mergeCells count="10">
    <mergeCell ref="A9:B10"/>
    <mergeCell ref="C9:F9"/>
    <mergeCell ref="G9:G10"/>
    <mergeCell ref="H9:H10"/>
    <mergeCell ref="I9:I10"/>
    <mergeCell ref="A1:I1"/>
    <mergeCell ref="A2:I2"/>
    <mergeCell ref="A8:B8"/>
    <mergeCell ref="C8:F8"/>
    <mergeCell ref="G8:I8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60" zoomScaleNormal="60" workbookViewId="0">
      <selection sqref="A1:I1"/>
    </sheetView>
  </sheetViews>
  <sheetFormatPr defaultColWidth="9.140625" defaultRowHeight="18" x14ac:dyDescent="0.25"/>
  <cols>
    <col min="1" max="1" width="23.140625" customWidth="1"/>
    <col min="2" max="2" width="83.7109375" bestFit="1" customWidth="1"/>
    <col min="3" max="3" width="20" bestFit="1" customWidth="1"/>
    <col min="4" max="4" width="26" bestFit="1" customWidth="1"/>
    <col min="5" max="5" width="21.42578125" bestFit="1" customWidth="1"/>
    <col min="6" max="6" width="29.140625" bestFit="1" customWidth="1"/>
    <col min="7" max="7" width="26.5703125" bestFit="1" customWidth="1"/>
    <col min="8" max="8" width="26.85546875" customWidth="1"/>
    <col min="9" max="9" width="27.5703125" customWidth="1"/>
    <col min="10" max="10" width="10.140625" customWidth="1"/>
    <col min="11" max="11" width="19.28515625" style="15" bestFit="1" customWidth="1"/>
    <col min="12" max="13" width="17.42578125" style="65" bestFit="1" customWidth="1"/>
    <col min="14" max="28" width="9.140625" style="15" customWidth="1"/>
  </cols>
  <sheetData>
    <row r="1" spans="1:28" ht="30" x14ac:dyDescent="0.4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2"/>
      <c r="K1" s="13"/>
      <c r="L1" s="14"/>
      <c r="M1" s="14"/>
    </row>
    <row r="2" spans="1:28" ht="30" x14ac:dyDescent="0.4">
      <c r="A2" s="102" t="s">
        <v>237</v>
      </c>
      <c r="B2" s="102"/>
      <c r="C2" s="102"/>
      <c r="D2" s="102"/>
      <c r="E2" s="102"/>
      <c r="F2" s="102"/>
      <c r="G2" s="102"/>
      <c r="H2" s="102"/>
      <c r="I2" s="102"/>
      <c r="J2" s="12"/>
      <c r="K2" s="13"/>
      <c r="L2" s="14"/>
      <c r="M2" s="14"/>
    </row>
    <row r="3" spans="1:28" ht="30" x14ac:dyDescent="0.4">
      <c r="A3" s="16"/>
      <c r="B3" s="17"/>
      <c r="C3" s="17"/>
      <c r="D3" s="17"/>
      <c r="E3" s="17"/>
      <c r="F3" s="17"/>
      <c r="G3" s="17"/>
      <c r="H3" s="17"/>
      <c r="I3" s="17"/>
      <c r="J3" s="12"/>
      <c r="K3" s="13"/>
      <c r="L3" s="14"/>
      <c r="M3" s="14"/>
    </row>
    <row r="4" spans="1:28" ht="31.5" x14ac:dyDescent="0.5">
      <c r="A4" s="18" t="s">
        <v>209</v>
      </c>
      <c r="B4" s="16"/>
      <c r="C4" s="18"/>
      <c r="D4" s="18"/>
      <c r="E4" s="18"/>
      <c r="F4" s="18"/>
      <c r="G4" s="18"/>
      <c r="H4" s="18"/>
      <c r="I4" s="19"/>
      <c r="J4" s="20"/>
      <c r="K4" s="21"/>
      <c r="L4" s="22"/>
      <c r="M4" s="14"/>
    </row>
    <row r="5" spans="1:28" ht="30.75" x14ac:dyDescent="0.45">
      <c r="A5" s="18" t="s">
        <v>210</v>
      </c>
      <c r="B5" s="16"/>
      <c r="C5" s="16"/>
      <c r="D5" s="16"/>
      <c r="E5" s="16"/>
      <c r="F5" s="16"/>
      <c r="G5" s="16"/>
      <c r="H5" s="16"/>
      <c r="I5" s="16"/>
      <c r="J5" s="23"/>
      <c r="K5" s="13"/>
      <c r="L5" s="14"/>
      <c r="M5" s="14"/>
    </row>
    <row r="6" spans="1:28" s="28" customFormat="1" ht="30.75" x14ac:dyDescent="0.45">
      <c r="A6" s="18" t="s">
        <v>243</v>
      </c>
      <c r="B6" s="18"/>
      <c r="C6" s="18"/>
      <c r="D6" s="18"/>
      <c r="E6" s="18"/>
      <c r="F6" s="18"/>
      <c r="G6" s="18"/>
      <c r="H6" s="18"/>
      <c r="I6" s="18"/>
      <c r="J6" s="24"/>
      <c r="K6" s="25"/>
      <c r="L6" s="26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8.75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4"/>
    </row>
    <row r="8" spans="1:28" ht="21" thickBot="1" x14ac:dyDescent="0.35">
      <c r="A8" s="103"/>
      <c r="B8" s="104"/>
      <c r="C8" s="105"/>
      <c r="D8" s="106"/>
      <c r="E8" s="106"/>
      <c r="F8" s="107"/>
      <c r="G8" s="108" t="s">
        <v>211</v>
      </c>
      <c r="H8" s="108"/>
      <c r="I8" s="109"/>
      <c r="J8" s="29"/>
      <c r="K8" s="13"/>
      <c r="L8" s="14"/>
      <c r="M8" s="14"/>
    </row>
    <row r="9" spans="1:28" ht="24" customHeight="1" thickBot="1" x14ac:dyDescent="0.35">
      <c r="A9" s="93" t="s">
        <v>212</v>
      </c>
      <c r="B9" s="94"/>
      <c r="C9" s="97" t="s">
        <v>213</v>
      </c>
      <c r="D9" s="98"/>
      <c r="E9" s="98"/>
      <c r="F9" s="99"/>
      <c r="G9" s="104" t="s">
        <v>214</v>
      </c>
      <c r="H9" s="110" t="s">
        <v>215</v>
      </c>
      <c r="I9" s="100" t="s">
        <v>216</v>
      </c>
      <c r="J9" s="29"/>
      <c r="K9" s="13"/>
      <c r="L9" s="14"/>
      <c r="M9" s="14"/>
    </row>
    <row r="10" spans="1:28" ht="21" customHeight="1" thickBot="1" x14ac:dyDescent="0.35">
      <c r="A10" s="95"/>
      <c r="B10" s="96"/>
      <c r="C10" s="30" t="s">
        <v>217</v>
      </c>
      <c r="D10" s="31" t="s">
        <v>218</v>
      </c>
      <c r="E10" s="32" t="s">
        <v>219</v>
      </c>
      <c r="F10" s="33" t="s">
        <v>220</v>
      </c>
      <c r="G10" s="96"/>
      <c r="H10" s="111"/>
      <c r="I10" s="101"/>
      <c r="J10" s="29"/>
      <c r="K10" s="13"/>
      <c r="L10" s="14"/>
      <c r="M10" s="14"/>
    </row>
    <row r="11" spans="1:28" ht="20.25" x14ac:dyDescent="0.3">
      <c r="A11" s="34">
        <v>1</v>
      </c>
      <c r="B11" s="35" t="s">
        <v>221</v>
      </c>
      <c r="C11" s="36"/>
      <c r="D11" s="37"/>
      <c r="E11" s="38"/>
      <c r="F11" s="37"/>
      <c r="G11" s="39"/>
      <c r="H11" s="40"/>
      <c r="I11" s="40"/>
      <c r="J11" s="29"/>
      <c r="K11" s="13"/>
      <c r="L11" s="14"/>
      <c r="M11" s="14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49" customFormat="1" ht="20.25" x14ac:dyDescent="0.3">
      <c r="A12" s="41" t="s">
        <v>140</v>
      </c>
      <c r="B12" s="42" t="s">
        <v>141</v>
      </c>
      <c r="C12" s="43">
        <v>231817436</v>
      </c>
      <c r="D12" s="44">
        <f>231817436-17000000-6852000-10278000</f>
        <v>197687436</v>
      </c>
      <c r="E12" s="45"/>
      <c r="F12" s="44">
        <f>+C12-D12-E12</f>
        <v>34130000</v>
      </c>
      <c r="G12" s="46"/>
      <c r="H12" s="47">
        <v>-34130000</v>
      </c>
      <c r="I12" s="47">
        <f>+F12+G12+H12</f>
        <v>0</v>
      </c>
      <c r="J12" s="29"/>
      <c r="K12" s="13"/>
      <c r="L12" s="14"/>
      <c r="M12" s="14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s="49" customFormat="1" ht="20.25" x14ac:dyDescent="0.3">
      <c r="A13" s="41" t="s">
        <v>20</v>
      </c>
      <c r="B13" s="42" t="s">
        <v>21</v>
      </c>
      <c r="C13" s="43">
        <v>44673912</v>
      </c>
      <c r="D13" s="43">
        <f>36978515-3426000</f>
        <v>33552515</v>
      </c>
      <c r="E13" s="43">
        <v>6002389</v>
      </c>
      <c r="F13" s="44">
        <f t="shared" ref="F13:F15" si="0">+C13-D13-E13</f>
        <v>5119008</v>
      </c>
      <c r="G13" s="46"/>
      <c r="H13" s="47">
        <v>-3426000</v>
      </c>
      <c r="I13" s="47">
        <f t="shared" ref="I13:I15" si="1">+F13+G13+H13</f>
        <v>1693008</v>
      </c>
      <c r="J13" s="29"/>
      <c r="K13" s="13"/>
      <c r="L13" s="14"/>
      <c r="M13" s="14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s="49" customFormat="1" ht="20.25" x14ac:dyDescent="0.3">
      <c r="A14" s="41" t="s">
        <v>113</v>
      </c>
      <c r="B14" s="42" t="s">
        <v>112</v>
      </c>
      <c r="C14" s="43"/>
      <c r="D14" s="43"/>
      <c r="E14" s="43"/>
      <c r="F14" s="44">
        <f t="shared" si="0"/>
        <v>0</v>
      </c>
      <c r="G14" s="46">
        <v>2550000</v>
      </c>
      <c r="H14" s="47"/>
      <c r="I14" s="47">
        <f t="shared" si="1"/>
        <v>2550000</v>
      </c>
      <c r="J14" s="29"/>
      <c r="K14" s="13"/>
      <c r="L14" s="14"/>
      <c r="M14" s="14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s="49" customFormat="1" ht="21" thickBot="1" x14ac:dyDescent="0.35">
      <c r="A15" s="41" t="s">
        <v>169</v>
      </c>
      <c r="B15" s="42" t="s">
        <v>170</v>
      </c>
      <c r="C15" s="43">
        <v>25000</v>
      </c>
      <c r="D15" s="43"/>
      <c r="E15" s="43">
        <v>104959</v>
      </c>
      <c r="F15" s="44">
        <f t="shared" si="0"/>
        <v>-79959</v>
      </c>
      <c r="G15" s="46">
        <v>200000</v>
      </c>
      <c r="H15" s="47"/>
      <c r="I15" s="47">
        <f t="shared" si="1"/>
        <v>120041</v>
      </c>
      <c r="J15" s="29"/>
      <c r="K15" s="13"/>
      <c r="L15" s="14"/>
      <c r="M15" s="14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ht="21" thickBot="1" x14ac:dyDescent="0.35">
      <c r="A16" s="53" t="s">
        <v>223</v>
      </c>
      <c r="B16" s="54"/>
      <c r="C16" s="55">
        <f t="shared" ref="C16:I16" si="2">SUM(C12:C15)</f>
        <v>276516348</v>
      </c>
      <c r="D16" s="55">
        <f t="shared" si="2"/>
        <v>231239951</v>
      </c>
      <c r="E16" s="55">
        <f t="shared" si="2"/>
        <v>6107348</v>
      </c>
      <c r="F16" s="55">
        <f t="shared" si="2"/>
        <v>39169049</v>
      </c>
      <c r="G16" s="55">
        <f t="shared" si="2"/>
        <v>2750000</v>
      </c>
      <c r="H16" s="55">
        <f t="shared" si="2"/>
        <v>-37556000</v>
      </c>
      <c r="I16" s="56">
        <f t="shared" si="2"/>
        <v>4363049</v>
      </c>
      <c r="J16" s="29"/>
      <c r="K16" s="13"/>
      <c r="L16" s="51"/>
      <c r="M16" s="51"/>
      <c r="N16" s="52"/>
    </row>
    <row r="17" spans="1:28" ht="20.25" x14ac:dyDescent="0.3">
      <c r="A17" s="34">
        <v>2</v>
      </c>
      <c r="B17" s="57" t="s">
        <v>224</v>
      </c>
      <c r="C17" s="36"/>
      <c r="D17" s="37"/>
      <c r="E17" s="38"/>
      <c r="F17" s="37"/>
      <c r="G17" s="39"/>
      <c r="H17" s="40"/>
      <c r="I17" s="40"/>
      <c r="J17" s="29"/>
      <c r="K17" s="13"/>
      <c r="L17" s="14"/>
      <c r="M17" s="14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21" thickBot="1" x14ac:dyDescent="0.35">
      <c r="A18" s="50" t="s">
        <v>70</v>
      </c>
      <c r="B18" s="42" t="s">
        <v>71</v>
      </c>
      <c r="C18" s="43"/>
      <c r="D18" s="43"/>
      <c r="E18" s="43"/>
      <c r="F18" s="44">
        <f>+C18-D18-E18</f>
        <v>0</v>
      </c>
      <c r="G18" s="46">
        <v>1000000</v>
      </c>
      <c r="H18" s="47"/>
      <c r="I18" s="47">
        <f>+F18+G18+H18</f>
        <v>1000000</v>
      </c>
      <c r="J18" s="29"/>
      <c r="K18" s="13"/>
      <c r="L18" s="14"/>
      <c r="M18" s="14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21" thickBot="1" x14ac:dyDescent="0.35">
      <c r="A19" s="53" t="s">
        <v>223</v>
      </c>
      <c r="B19" s="54"/>
      <c r="C19" s="55">
        <f t="shared" ref="C19:I19" si="3">SUM(C18:C18)</f>
        <v>0</v>
      </c>
      <c r="D19" s="55">
        <f t="shared" si="3"/>
        <v>0</v>
      </c>
      <c r="E19" s="55">
        <f t="shared" si="3"/>
        <v>0</v>
      </c>
      <c r="F19" s="55">
        <f t="shared" si="3"/>
        <v>0</v>
      </c>
      <c r="G19" s="55">
        <f t="shared" si="3"/>
        <v>1000000</v>
      </c>
      <c r="H19" s="55">
        <f t="shared" si="3"/>
        <v>0</v>
      </c>
      <c r="I19" s="56">
        <f t="shared" si="3"/>
        <v>1000000</v>
      </c>
      <c r="J19" s="29"/>
      <c r="K19" s="13"/>
      <c r="L19" s="14"/>
      <c r="M19" s="14"/>
    </row>
    <row r="20" spans="1:28" ht="20.25" x14ac:dyDescent="0.3">
      <c r="A20" s="34" t="s">
        <v>225</v>
      </c>
      <c r="B20" s="57" t="s">
        <v>226</v>
      </c>
      <c r="C20" s="36"/>
      <c r="D20" s="37"/>
      <c r="E20" s="38"/>
      <c r="F20" s="37"/>
      <c r="G20" s="39"/>
      <c r="H20" s="40"/>
      <c r="I20" s="47"/>
      <c r="J20" s="29"/>
      <c r="K20" s="13"/>
      <c r="L20" s="14"/>
      <c r="M20" s="14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20.25" x14ac:dyDescent="0.3">
      <c r="A21" s="50" t="s">
        <v>7</v>
      </c>
      <c r="B21" s="42" t="s">
        <v>67</v>
      </c>
      <c r="C21" s="43">
        <v>11179000</v>
      </c>
      <c r="D21" s="43">
        <v>11091830</v>
      </c>
      <c r="E21" s="43">
        <v>87170</v>
      </c>
      <c r="F21" s="44">
        <f t="shared" ref="F21:F23" si="4">+C21-D21-E21</f>
        <v>0</v>
      </c>
      <c r="G21" s="46">
        <v>6547467</v>
      </c>
      <c r="H21" s="47"/>
      <c r="I21" s="47">
        <f t="shared" ref="I21:I23" si="5">+F21+G21+H21</f>
        <v>6547467</v>
      </c>
      <c r="J21" s="29"/>
      <c r="K21" s="13"/>
      <c r="L21" s="14"/>
      <c r="M21" s="14"/>
    </row>
    <row r="22" spans="1:28" ht="20.25" x14ac:dyDescent="0.3">
      <c r="A22" s="50" t="s">
        <v>1</v>
      </c>
      <c r="B22" s="42" t="s">
        <v>227</v>
      </c>
      <c r="C22" s="43">
        <v>72077085</v>
      </c>
      <c r="D22" s="43">
        <f>71077535-2969200</f>
        <v>68108335</v>
      </c>
      <c r="E22" s="43"/>
      <c r="F22" s="44">
        <f t="shared" si="4"/>
        <v>3968750</v>
      </c>
      <c r="G22" s="46">
        <v>30555533</v>
      </c>
      <c r="H22" s="47"/>
      <c r="I22" s="47">
        <f t="shared" si="5"/>
        <v>34524283</v>
      </c>
      <c r="J22" s="29"/>
      <c r="K22" s="13"/>
      <c r="L22" s="14"/>
      <c r="M22" s="14"/>
    </row>
    <row r="23" spans="1:28" ht="21" thickBot="1" x14ac:dyDescent="0.35">
      <c r="A23" s="50" t="s">
        <v>96</v>
      </c>
      <c r="B23" s="42" t="s">
        <v>97</v>
      </c>
      <c r="C23" s="43">
        <v>570000</v>
      </c>
      <c r="D23" s="43">
        <v>570000</v>
      </c>
      <c r="E23" s="43"/>
      <c r="F23" s="44">
        <f t="shared" si="4"/>
        <v>0</v>
      </c>
      <c r="G23" s="46">
        <v>940000</v>
      </c>
      <c r="H23" s="47"/>
      <c r="I23" s="47">
        <f t="shared" si="5"/>
        <v>940000</v>
      </c>
      <c r="J23" s="29"/>
      <c r="K23" s="13"/>
      <c r="L23" s="14"/>
      <c r="M23" s="14"/>
    </row>
    <row r="24" spans="1:28" ht="21" thickBot="1" x14ac:dyDescent="0.35">
      <c r="A24" s="53" t="s">
        <v>223</v>
      </c>
      <c r="B24" s="54"/>
      <c r="C24" s="55">
        <f>SUM(C21:C23)</f>
        <v>83826085</v>
      </c>
      <c r="D24" s="55">
        <f t="shared" ref="D24:I24" si="6">SUM(D21:D23)</f>
        <v>79770165</v>
      </c>
      <c r="E24" s="55">
        <f t="shared" si="6"/>
        <v>87170</v>
      </c>
      <c r="F24" s="55">
        <f t="shared" si="6"/>
        <v>3968750</v>
      </c>
      <c r="G24" s="55">
        <f t="shared" si="6"/>
        <v>38043000</v>
      </c>
      <c r="H24" s="55">
        <f t="shared" si="6"/>
        <v>0</v>
      </c>
      <c r="I24" s="56">
        <f t="shared" si="6"/>
        <v>42011750</v>
      </c>
      <c r="J24" s="29"/>
      <c r="K24" s="13"/>
      <c r="L24" s="14"/>
      <c r="M24" s="14"/>
    </row>
    <row r="25" spans="1:28" ht="20.25" x14ac:dyDescent="0.3">
      <c r="A25" s="34" t="s">
        <v>228</v>
      </c>
      <c r="B25" s="57" t="s">
        <v>229</v>
      </c>
      <c r="C25" s="36"/>
      <c r="D25" s="37"/>
      <c r="E25" s="38"/>
      <c r="F25" s="37"/>
      <c r="G25" s="39"/>
      <c r="H25" s="40"/>
      <c r="I25" s="40"/>
      <c r="J25" s="29"/>
      <c r="K25" s="13"/>
      <c r="L25" s="14"/>
      <c r="M25" s="14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20.25" x14ac:dyDescent="0.3">
      <c r="A26" s="50" t="s">
        <v>250</v>
      </c>
      <c r="B26" s="42" t="s">
        <v>251</v>
      </c>
      <c r="C26" s="43">
        <v>205500912</v>
      </c>
      <c r="D26" s="44"/>
      <c r="E26" s="45">
        <v>6351779</v>
      </c>
      <c r="F26" s="44">
        <f t="shared" ref="F26:F27" si="7">+C26-D26-E26</f>
        <v>199149133</v>
      </c>
      <c r="G26" s="46"/>
      <c r="H26" s="47">
        <v>-4500000</v>
      </c>
      <c r="I26" s="47">
        <f>+F26+G26+H26</f>
        <v>194649133</v>
      </c>
      <c r="J26" s="29"/>
      <c r="K26" s="13"/>
      <c r="L26" s="14"/>
      <c r="M26" s="14"/>
    </row>
    <row r="27" spans="1:28" ht="21" thickBot="1" x14ac:dyDescent="0.35">
      <c r="A27" s="50" t="s">
        <v>187</v>
      </c>
      <c r="B27" s="42" t="s">
        <v>167</v>
      </c>
      <c r="C27" s="43">
        <v>10385376</v>
      </c>
      <c r="D27" s="44"/>
      <c r="E27" s="45">
        <v>4596735</v>
      </c>
      <c r="F27" s="44">
        <f t="shared" si="7"/>
        <v>5788641</v>
      </c>
      <c r="G27" s="46">
        <f>333000-70000</f>
        <v>263000</v>
      </c>
      <c r="H27" s="47"/>
      <c r="I27" s="47">
        <f t="shared" ref="I27" si="8">+F27+G27+H27</f>
        <v>6051641</v>
      </c>
      <c r="J27" s="29"/>
      <c r="K27" s="13"/>
      <c r="L27" s="14"/>
      <c r="M27" s="14"/>
    </row>
    <row r="28" spans="1:28" ht="21" thickBot="1" x14ac:dyDescent="0.35">
      <c r="A28" s="53" t="s">
        <v>223</v>
      </c>
      <c r="B28" s="54"/>
      <c r="C28" s="55">
        <f t="shared" ref="C28:I28" si="9">+C26</f>
        <v>205500912</v>
      </c>
      <c r="D28" s="55">
        <f t="shared" si="9"/>
        <v>0</v>
      </c>
      <c r="E28" s="55">
        <f t="shared" si="9"/>
        <v>6351779</v>
      </c>
      <c r="F28" s="55">
        <f t="shared" si="9"/>
        <v>199149133</v>
      </c>
      <c r="G28" s="55">
        <f>+G27</f>
        <v>263000</v>
      </c>
      <c r="H28" s="55">
        <f t="shared" si="9"/>
        <v>-4500000</v>
      </c>
      <c r="I28" s="56">
        <f t="shared" si="9"/>
        <v>194649133</v>
      </c>
      <c r="J28" s="29"/>
      <c r="K28" s="13"/>
      <c r="L28" s="14"/>
      <c r="M28" s="14"/>
    </row>
    <row r="29" spans="1:28" ht="21" thickBot="1" x14ac:dyDescent="0.35">
      <c r="A29" s="53" t="s">
        <v>230</v>
      </c>
      <c r="B29" s="54"/>
      <c r="C29" s="55">
        <f>+C28+C24+C19+C16</f>
        <v>565843345</v>
      </c>
      <c r="D29" s="55">
        <f t="shared" ref="D29:I29" si="10">+D28+D24+D19+D16</f>
        <v>311010116</v>
      </c>
      <c r="E29" s="55">
        <f t="shared" si="10"/>
        <v>12546297</v>
      </c>
      <c r="F29" s="55">
        <f t="shared" si="10"/>
        <v>242286932</v>
      </c>
      <c r="G29" s="55">
        <f t="shared" si="10"/>
        <v>42056000</v>
      </c>
      <c r="H29" s="55">
        <f t="shared" si="10"/>
        <v>-42056000</v>
      </c>
      <c r="I29" s="56">
        <f t="shared" si="10"/>
        <v>242023932</v>
      </c>
      <c r="J29" s="29"/>
      <c r="K29" s="12"/>
      <c r="L29" s="12"/>
      <c r="M29" s="1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0.25" x14ac:dyDescent="0.3">
      <c r="A30" s="58"/>
      <c r="B30" s="59"/>
      <c r="C30" s="59"/>
      <c r="D30" s="59"/>
      <c r="E30" s="59"/>
      <c r="F30" s="59"/>
      <c r="G30" s="59"/>
      <c r="H30" s="59">
        <f>+H29+G29</f>
        <v>0</v>
      </c>
      <c r="I30" s="59"/>
      <c r="J30" s="29"/>
      <c r="K30" s="12"/>
      <c r="L30" s="12"/>
      <c r="M30" s="1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0.25" x14ac:dyDescent="0.3">
      <c r="A31" s="58"/>
      <c r="B31" s="59"/>
      <c r="C31" s="59"/>
      <c r="D31" s="59"/>
      <c r="E31" s="59"/>
      <c r="F31" s="59"/>
      <c r="G31" s="59"/>
      <c r="H31" s="59"/>
      <c r="I31" s="59"/>
      <c r="J31" s="29"/>
      <c r="K31" s="12"/>
      <c r="L31" s="12"/>
      <c r="M31" s="1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20.25" x14ac:dyDescent="0.3">
      <c r="A32" s="58"/>
      <c r="B32" s="59"/>
      <c r="C32" s="59"/>
      <c r="D32" s="59"/>
      <c r="E32" s="59"/>
      <c r="F32" s="59"/>
      <c r="G32" s="59"/>
      <c r="H32" s="59"/>
      <c r="I32" s="59"/>
      <c r="J32" s="29"/>
      <c r="K32" s="12"/>
      <c r="L32" s="12"/>
      <c r="M32" s="1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26.25" thickBot="1" x14ac:dyDescent="0.4">
      <c r="A33" s="58" t="s">
        <v>231</v>
      </c>
      <c r="B33" s="60"/>
      <c r="C33" s="61"/>
      <c r="D33" s="62"/>
      <c r="E33" s="62"/>
      <c r="F33" s="62"/>
      <c r="G33" s="62"/>
      <c r="H33" s="62"/>
      <c r="I33" s="62"/>
      <c r="J33" s="12"/>
      <c r="K33" s="12"/>
      <c r="L33" s="12"/>
      <c r="M33" s="1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25.5" x14ac:dyDescent="0.35">
      <c r="A34" s="63"/>
      <c r="B34" s="63" t="s">
        <v>232</v>
      </c>
      <c r="C34" s="62"/>
      <c r="D34" s="62"/>
      <c r="E34" s="62"/>
      <c r="F34" s="62"/>
      <c r="G34" s="62"/>
      <c r="H34" s="62"/>
      <c r="I34" s="12"/>
      <c r="J34" s="12"/>
      <c r="K34" s="12"/>
      <c r="L34" s="12"/>
      <c r="M34" s="1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25.5" x14ac:dyDescent="0.35">
      <c r="A35" s="63"/>
      <c r="B35" s="63"/>
      <c r="C35" s="62"/>
      <c r="D35" s="62"/>
      <c r="E35" s="62"/>
      <c r="F35" s="62"/>
      <c r="G35" s="62"/>
      <c r="H35" s="62"/>
      <c r="I35" s="12"/>
      <c r="J35" s="12"/>
      <c r="K35" s="13"/>
      <c r="L35" s="14"/>
      <c r="M35" s="14"/>
    </row>
    <row r="36" spans="1:28" ht="26.25" thickBot="1" x14ac:dyDescent="0.4">
      <c r="A36" s="58" t="s">
        <v>260</v>
      </c>
      <c r="B36" s="60"/>
      <c r="C36" s="61"/>
      <c r="D36" s="62"/>
      <c r="E36" s="62"/>
      <c r="F36" s="62"/>
      <c r="G36" s="62"/>
      <c r="H36" s="62"/>
      <c r="I36" s="12"/>
      <c r="J36" s="12"/>
      <c r="K36" s="12"/>
      <c r="L36" s="12"/>
      <c r="M36" s="1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25.5" x14ac:dyDescent="0.35">
      <c r="A37" s="63"/>
      <c r="B37" s="63" t="s">
        <v>233</v>
      </c>
      <c r="C37" s="62"/>
      <c r="D37" s="62"/>
      <c r="E37" s="62"/>
      <c r="F37" s="62"/>
      <c r="G37" s="62"/>
      <c r="H37" s="62"/>
      <c r="I37" s="12"/>
      <c r="J37" s="12"/>
      <c r="K37" s="12"/>
      <c r="L37" s="12"/>
      <c r="M37" s="1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25.5" x14ac:dyDescent="0.35">
      <c r="A38" s="63"/>
      <c r="B38" s="63"/>
      <c r="C38" s="62"/>
      <c r="D38" s="62"/>
      <c r="E38" s="62"/>
      <c r="F38" s="62"/>
      <c r="G38" s="62"/>
      <c r="H38" s="62"/>
      <c r="I38" s="12"/>
      <c r="J38" s="12"/>
      <c r="K38" s="12"/>
      <c r="L38" s="12"/>
      <c r="M38" s="1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26.25" thickBot="1" x14ac:dyDescent="0.4">
      <c r="A39" s="58" t="s">
        <v>234</v>
      </c>
      <c r="B39" s="60"/>
      <c r="C39" s="61"/>
      <c r="D39" s="62"/>
      <c r="E39" s="62"/>
      <c r="F39" s="62"/>
      <c r="G39" s="62"/>
      <c r="H39" s="62"/>
      <c r="I39" s="12"/>
      <c r="J39" s="12"/>
      <c r="K39" s="12"/>
      <c r="L39" s="12"/>
      <c r="M39" s="1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25.5" x14ac:dyDescent="0.35">
      <c r="A40" s="63"/>
      <c r="B40" s="63" t="s">
        <v>235</v>
      </c>
      <c r="C40" s="62"/>
      <c r="D40" s="62"/>
      <c r="E40" s="62"/>
      <c r="F40" s="62"/>
      <c r="G40" s="62"/>
      <c r="H40" s="62"/>
      <c r="I40" s="12"/>
      <c r="J40" s="12"/>
      <c r="K40" s="12"/>
      <c r="L40" s="12"/>
      <c r="M40" s="1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25.5" x14ac:dyDescent="0.35">
      <c r="A41" s="62"/>
      <c r="B41" s="62"/>
      <c r="C41" s="62"/>
      <c r="D41" s="62"/>
      <c r="E41" s="62"/>
      <c r="F41" s="12"/>
      <c r="G41" s="12"/>
      <c r="H41" s="12"/>
      <c r="I41" s="12"/>
      <c r="J41" s="12"/>
      <c r="K41" s="12"/>
      <c r="L41" s="12"/>
      <c r="M41" s="1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26.25" x14ac:dyDescent="0.4">
      <c r="A42" s="29"/>
      <c r="B42" s="29"/>
      <c r="C42" s="64"/>
      <c r="D42" s="64"/>
      <c r="E42" s="12"/>
      <c r="F42" s="12"/>
      <c r="G42" s="12"/>
      <c r="H42" s="12"/>
      <c r="I42" s="12"/>
      <c r="J42" s="12"/>
      <c r="K42" s="12"/>
      <c r="L42" s="12"/>
      <c r="M42" s="1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26.25" x14ac:dyDescent="0.4">
      <c r="A43" s="12"/>
      <c r="B43" s="12"/>
      <c r="C43" s="64"/>
      <c r="D43" s="64"/>
      <c r="E43" s="12"/>
      <c r="F43" s="12"/>
      <c r="G43" s="12"/>
      <c r="H43" s="12"/>
      <c r="I43" s="12"/>
      <c r="J43" s="12"/>
      <c r="K43" s="12"/>
      <c r="L43" s="12"/>
      <c r="M43" s="1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26.25" x14ac:dyDescent="0.4">
      <c r="A44" s="12"/>
      <c r="B44" s="12"/>
      <c r="C44" s="64"/>
      <c r="D44" s="64"/>
      <c r="E44" s="12"/>
      <c r="F44" s="12"/>
      <c r="G44" s="12"/>
      <c r="H44" s="12"/>
      <c r="I44" s="12"/>
      <c r="J44" s="12"/>
      <c r="K44" s="12"/>
      <c r="L44" s="12"/>
      <c r="M44" s="1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3"/>
      <c r="L45" s="14"/>
      <c r="M45" s="14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</sheetData>
  <mergeCells count="10">
    <mergeCell ref="A9:B10"/>
    <mergeCell ref="C9:F9"/>
    <mergeCell ref="G9:G10"/>
    <mergeCell ref="H9:H10"/>
    <mergeCell ref="I9:I10"/>
    <mergeCell ref="A1:I1"/>
    <mergeCell ref="A2:I2"/>
    <mergeCell ref="A8:B8"/>
    <mergeCell ref="C8:F8"/>
    <mergeCell ref="G8:I8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8"/>
  <sheetViews>
    <sheetView workbookViewId="0">
      <selection activeCell="E24" sqref="E24"/>
    </sheetView>
  </sheetViews>
  <sheetFormatPr defaultRowHeight="12.75" x14ac:dyDescent="0.2"/>
  <cols>
    <col min="1" max="1" width="13.85546875" bestFit="1" customWidth="1"/>
    <col min="2" max="2" width="30.85546875" bestFit="1" customWidth="1"/>
    <col min="3" max="3" width="23.42578125" bestFit="1" customWidth="1"/>
    <col min="4" max="4" width="15.42578125" style="67" bestFit="1" customWidth="1"/>
    <col min="5" max="5" width="23.42578125" bestFit="1" customWidth="1"/>
    <col min="6" max="6" width="15.42578125" style="67" bestFit="1" customWidth="1"/>
    <col min="7" max="7" width="20.28515625" bestFit="1" customWidth="1"/>
    <col min="8" max="8" width="15.42578125" style="67" bestFit="1" customWidth="1"/>
    <col min="9" max="9" width="30.85546875" bestFit="1" customWidth="1"/>
    <col min="10" max="10" width="23.42578125" bestFit="1" customWidth="1"/>
    <col min="11" max="11" width="15.7109375" style="67" bestFit="1" customWidth="1"/>
    <col min="12" max="12" width="11.7109375" bestFit="1" customWidth="1"/>
  </cols>
  <sheetData>
    <row r="3" spans="1:12" x14ac:dyDescent="0.2">
      <c r="A3" s="6" t="s">
        <v>206</v>
      </c>
      <c r="B3" s="6" t="s">
        <v>201</v>
      </c>
      <c r="E3" s="67"/>
      <c r="G3" s="67"/>
      <c r="I3" s="67"/>
      <c r="J3" s="67"/>
      <c r="L3" s="67"/>
    </row>
    <row r="4" spans="1:12" x14ac:dyDescent="0.2">
      <c r="B4" t="s">
        <v>54</v>
      </c>
      <c r="D4" s="67" t="s">
        <v>202</v>
      </c>
      <c r="E4" t="s">
        <v>154</v>
      </c>
      <c r="F4" t="s">
        <v>203</v>
      </c>
      <c r="G4" t="s">
        <v>22</v>
      </c>
      <c r="H4" t="s">
        <v>204</v>
      </c>
      <c r="I4" t="s">
        <v>12</v>
      </c>
      <c r="K4" t="s">
        <v>205</v>
      </c>
      <c r="L4" t="s">
        <v>19</v>
      </c>
    </row>
    <row r="5" spans="1:12" x14ac:dyDescent="0.2">
      <c r="A5" s="6" t="s">
        <v>18</v>
      </c>
      <c r="B5" t="s">
        <v>14</v>
      </c>
      <c r="C5" t="s">
        <v>63</v>
      </c>
      <c r="E5" t="s">
        <v>63</v>
      </c>
      <c r="F5"/>
      <c r="G5" t="s">
        <v>207</v>
      </c>
      <c r="H5"/>
      <c r="I5" t="s">
        <v>14</v>
      </c>
      <c r="J5" t="s">
        <v>63</v>
      </c>
      <c r="K5"/>
    </row>
    <row r="6" spans="1:12" x14ac:dyDescent="0.2">
      <c r="A6" s="7" t="s">
        <v>140</v>
      </c>
      <c r="B6" s="9"/>
      <c r="C6" s="9"/>
      <c r="D6" s="72"/>
      <c r="E6" s="9"/>
      <c r="F6" s="72"/>
      <c r="G6" s="9"/>
      <c r="H6" s="72"/>
      <c r="I6" s="9">
        <v>-34130000</v>
      </c>
      <c r="J6" s="9"/>
      <c r="K6" s="72">
        <v>-34130000</v>
      </c>
      <c r="L6" s="9">
        <v>-34130000</v>
      </c>
    </row>
    <row r="7" spans="1:12" x14ac:dyDescent="0.2">
      <c r="A7" s="7" t="s">
        <v>20</v>
      </c>
      <c r="B7" s="9"/>
      <c r="C7" s="9"/>
      <c r="D7" s="72"/>
      <c r="E7" s="9"/>
      <c r="F7" s="72"/>
      <c r="G7" s="9"/>
      <c r="H7" s="72"/>
      <c r="I7" s="9">
        <v>-3426000</v>
      </c>
      <c r="J7" s="9"/>
      <c r="K7" s="72">
        <v>-3426000</v>
      </c>
      <c r="L7" s="9">
        <v>-3426000</v>
      </c>
    </row>
    <row r="8" spans="1:12" x14ac:dyDescent="0.2">
      <c r="A8" s="7" t="s">
        <v>34</v>
      </c>
      <c r="B8" s="9"/>
      <c r="C8" s="9"/>
      <c r="D8" s="72"/>
      <c r="E8" s="9"/>
      <c r="F8" s="72"/>
      <c r="G8" s="9">
        <v>-13133000</v>
      </c>
      <c r="H8" s="72">
        <v>-13133000</v>
      </c>
      <c r="I8" s="9"/>
      <c r="J8" s="9"/>
      <c r="K8" s="72"/>
      <c r="L8" s="9">
        <v>-13133000</v>
      </c>
    </row>
    <row r="9" spans="1:12" x14ac:dyDescent="0.2">
      <c r="A9" s="7" t="s">
        <v>74</v>
      </c>
      <c r="B9" s="9"/>
      <c r="C9" s="9">
        <v>8000000</v>
      </c>
      <c r="D9" s="72">
        <v>8000000</v>
      </c>
      <c r="E9" s="9">
        <v>4000000</v>
      </c>
      <c r="F9" s="72">
        <v>4000000</v>
      </c>
      <c r="G9" s="9"/>
      <c r="H9" s="72"/>
      <c r="I9" s="9"/>
      <c r="J9" s="9"/>
      <c r="K9" s="72"/>
      <c r="L9" s="9">
        <v>12000000</v>
      </c>
    </row>
    <row r="10" spans="1:12" x14ac:dyDescent="0.2">
      <c r="A10" s="7" t="s">
        <v>17</v>
      </c>
      <c r="B10" s="9">
        <v>840000</v>
      </c>
      <c r="C10" s="9"/>
      <c r="D10" s="72">
        <v>840000</v>
      </c>
      <c r="E10" s="9"/>
      <c r="F10" s="72"/>
      <c r="G10" s="9"/>
      <c r="H10" s="72"/>
      <c r="I10" s="9"/>
      <c r="J10" s="9"/>
      <c r="K10" s="72"/>
      <c r="L10" s="9">
        <v>840000</v>
      </c>
    </row>
    <row r="11" spans="1:12" x14ac:dyDescent="0.2">
      <c r="A11" s="7" t="s">
        <v>43</v>
      </c>
      <c r="B11" s="9">
        <v>-18755000</v>
      </c>
      <c r="C11" s="9">
        <v>300000</v>
      </c>
      <c r="D11" s="72">
        <v>-18455000</v>
      </c>
      <c r="E11" s="9"/>
      <c r="F11" s="72"/>
      <c r="G11" s="9">
        <v>2855000</v>
      </c>
      <c r="H11" s="72">
        <v>2855000</v>
      </c>
      <c r="I11" s="9"/>
      <c r="J11" s="9"/>
      <c r="K11" s="72"/>
      <c r="L11" s="9">
        <v>-15600000</v>
      </c>
    </row>
    <row r="12" spans="1:12" x14ac:dyDescent="0.2">
      <c r="A12" s="7" t="s">
        <v>8</v>
      </c>
      <c r="B12" s="9">
        <v>5000000</v>
      </c>
      <c r="C12" s="9">
        <v>3500000</v>
      </c>
      <c r="D12" s="72">
        <v>8500000</v>
      </c>
      <c r="E12" s="9">
        <v>4472000</v>
      </c>
      <c r="F12" s="72">
        <v>4472000</v>
      </c>
      <c r="G12" s="9">
        <v>-6281000</v>
      </c>
      <c r="H12" s="72">
        <v>-6281000</v>
      </c>
      <c r="I12" s="9"/>
      <c r="J12" s="9"/>
      <c r="K12" s="72"/>
      <c r="L12" s="9">
        <v>6691000</v>
      </c>
    </row>
    <row r="13" spans="1:12" x14ac:dyDescent="0.2">
      <c r="A13" s="7" t="s">
        <v>190</v>
      </c>
      <c r="B13" s="9"/>
      <c r="C13" s="9">
        <v>1200000</v>
      </c>
      <c r="D13" s="72">
        <v>1200000</v>
      </c>
      <c r="E13" s="9"/>
      <c r="F13" s="72"/>
      <c r="G13" s="9"/>
      <c r="H13" s="72"/>
      <c r="I13" s="9"/>
      <c r="J13" s="9"/>
      <c r="K13" s="72"/>
      <c r="L13" s="9">
        <v>1200000</v>
      </c>
    </row>
    <row r="14" spans="1:12" x14ac:dyDescent="0.2">
      <c r="A14" s="7" t="s">
        <v>49</v>
      </c>
      <c r="B14" s="9"/>
      <c r="C14" s="9"/>
      <c r="D14" s="72"/>
      <c r="E14" s="9"/>
      <c r="F14" s="72"/>
      <c r="G14" s="9">
        <v>0</v>
      </c>
      <c r="H14" s="72">
        <v>0</v>
      </c>
      <c r="I14" s="9"/>
      <c r="J14" s="9"/>
      <c r="K14" s="72"/>
      <c r="L14" s="9">
        <v>0</v>
      </c>
    </row>
    <row r="15" spans="1:12" x14ac:dyDescent="0.2">
      <c r="A15" s="7" t="s">
        <v>29</v>
      </c>
      <c r="B15" s="9"/>
      <c r="C15" s="9"/>
      <c r="D15" s="72"/>
      <c r="E15" s="9"/>
      <c r="F15" s="72"/>
      <c r="G15" s="9">
        <v>3140500</v>
      </c>
      <c r="H15" s="72">
        <v>3140500</v>
      </c>
      <c r="I15" s="9"/>
      <c r="J15" s="9"/>
      <c r="K15" s="72"/>
      <c r="L15" s="9">
        <v>3140500</v>
      </c>
    </row>
    <row r="16" spans="1:12" x14ac:dyDescent="0.2">
      <c r="A16" s="7" t="s">
        <v>30</v>
      </c>
      <c r="B16" s="9">
        <v>3000000</v>
      </c>
      <c r="C16" s="9"/>
      <c r="D16" s="72">
        <v>3000000</v>
      </c>
      <c r="E16" s="9"/>
      <c r="F16" s="72"/>
      <c r="G16" s="9">
        <v>1427500</v>
      </c>
      <c r="H16" s="72">
        <v>1427500</v>
      </c>
      <c r="I16" s="9"/>
      <c r="J16" s="9"/>
      <c r="K16" s="72"/>
      <c r="L16" s="9">
        <v>4427500</v>
      </c>
    </row>
    <row r="17" spans="1:12" x14ac:dyDescent="0.2">
      <c r="A17" s="7" t="s">
        <v>44</v>
      </c>
      <c r="B17" s="9">
        <v>5000000</v>
      </c>
      <c r="C17" s="9">
        <v>2000000</v>
      </c>
      <c r="D17" s="72">
        <v>7000000</v>
      </c>
      <c r="E17" s="9"/>
      <c r="F17" s="72"/>
      <c r="G17" s="9">
        <v>11991000</v>
      </c>
      <c r="H17" s="72">
        <v>11991000</v>
      </c>
      <c r="I17" s="9"/>
      <c r="J17" s="9"/>
      <c r="K17" s="72"/>
      <c r="L17" s="9">
        <v>18991000</v>
      </c>
    </row>
    <row r="18" spans="1:12" x14ac:dyDescent="0.2">
      <c r="A18" s="7" t="s">
        <v>56</v>
      </c>
      <c r="B18" s="9">
        <v>2500000</v>
      </c>
      <c r="C18" s="9">
        <v>500000</v>
      </c>
      <c r="D18" s="72">
        <v>3000000</v>
      </c>
      <c r="E18" s="9"/>
      <c r="F18" s="72"/>
      <c r="G18" s="9"/>
      <c r="H18" s="72"/>
      <c r="I18" s="9"/>
      <c r="J18" s="9"/>
      <c r="K18" s="72"/>
      <c r="L18" s="9">
        <v>3000000</v>
      </c>
    </row>
    <row r="19" spans="1:12" x14ac:dyDescent="0.2">
      <c r="A19" s="7" t="s">
        <v>113</v>
      </c>
      <c r="B19" s="9"/>
      <c r="C19" s="9"/>
      <c r="D19" s="72"/>
      <c r="E19" s="9"/>
      <c r="F19" s="72"/>
      <c r="G19" s="9"/>
      <c r="H19" s="72"/>
      <c r="I19" s="9">
        <v>2550000</v>
      </c>
      <c r="J19" s="9"/>
      <c r="K19" s="72">
        <v>2550000</v>
      </c>
      <c r="L19" s="9">
        <v>2550000</v>
      </c>
    </row>
    <row r="20" spans="1:12" x14ac:dyDescent="0.2">
      <c r="A20" s="7" t="s">
        <v>84</v>
      </c>
      <c r="B20" s="9">
        <v>100000</v>
      </c>
      <c r="C20" s="9"/>
      <c r="D20" s="72">
        <v>100000</v>
      </c>
      <c r="E20" s="9"/>
      <c r="F20" s="72"/>
      <c r="G20" s="9"/>
      <c r="H20" s="72"/>
      <c r="I20" s="9"/>
      <c r="J20" s="9"/>
      <c r="K20" s="72"/>
      <c r="L20" s="9">
        <v>100000</v>
      </c>
    </row>
    <row r="21" spans="1:12" x14ac:dyDescent="0.2">
      <c r="A21" s="7" t="s">
        <v>169</v>
      </c>
      <c r="B21" s="9"/>
      <c r="C21" s="9"/>
      <c r="D21" s="72"/>
      <c r="E21" s="9"/>
      <c r="F21" s="72"/>
      <c r="G21" s="9"/>
      <c r="H21" s="72"/>
      <c r="I21" s="9">
        <v>200000</v>
      </c>
      <c r="J21" s="9"/>
      <c r="K21" s="72">
        <v>200000</v>
      </c>
      <c r="L21" s="9">
        <v>200000</v>
      </c>
    </row>
    <row r="22" spans="1:12" x14ac:dyDescent="0.2">
      <c r="A22" s="7" t="s">
        <v>160</v>
      </c>
      <c r="B22" s="9"/>
      <c r="C22" s="9"/>
      <c r="D22" s="72"/>
      <c r="E22" s="9">
        <v>-350000</v>
      </c>
      <c r="F22" s="72">
        <v>-350000</v>
      </c>
      <c r="G22" s="9"/>
      <c r="H22" s="72"/>
      <c r="I22" s="9"/>
      <c r="J22" s="9"/>
      <c r="K22" s="72"/>
      <c r="L22" s="9">
        <v>-350000</v>
      </c>
    </row>
    <row r="23" spans="1:12" x14ac:dyDescent="0.2">
      <c r="A23" s="7" t="s">
        <v>61</v>
      </c>
      <c r="B23" s="9">
        <v>366120</v>
      </c>
      <c r="C23" s="9">
        <v>0</v>
      </c>
      <c r="D23" s="72">
        <v>366120</v>
      </c>
      <c r="E23" s="9"/>
      <c r="F23" s="72"/>
      <c r="G23" s="9"/>
      <c r="H23" s="72"/>
      <c r="I23" s="9"/>
      <c r="J23" s="9"/>
      <c r="K23" s="72"/>
      <c r="L23" s="9">
        <v>366120</v>
      </c>
    </row>
    <row r="24" spans="1:12" x14ac:dyDescent="0.2">
      <c r="A24" s="7" t="s">
        <v>70</v>
      </c>
      <c r="B24" s="9">
        <v>1500000</v>
      </c>
      <c r="C24" s="9">
        <v>100000</v>
      </c>
      <c r="D24" s="72">
        <v>1600000</v>
      </c>
      <c r="E24" s="9"/>
      <c r="F24" s="72"/>
      <c r="G24" s="9"/>
      <c r="H24" s="72"/>
      <c r="I24" s="9">
        <v>1000000</v>
      </c>
      <c r="J24" s="9"/>
      <c r="K24" s="72">
        <v>1000000</v>
      </c>
      <c r="L24" s="9">
        <v>2600000</v>
      </c>
    </row>
    <row r="25" spans="1:12" x14ac:dyDescent="0.2">
      <c r="A25" s="7" t="s">
        <v>152</v>
      </c>
      <c r="B25" s="9"/>
      <c r="C25" s="9">
        <v>600000</v>
      </c>
      <c r="D25" s="72">
        <v>600000</v>
      </c>
      <c r="E25" s="9"/>
      <c r="F25" s="72"/>
      <c r="G25" s="9"/>
      <c r="H25" s="72"/>
      <c r="I25" s="9"/>
      <c r="J25" s="9"/>
      <c r="K25" s="72"/>
      <c r="L25" s="9">
        <v>600000</v>
      </c>
    </row>
    <row r="26" spans="1:12" x14ac:dyDescent="0.2">
      <c r="A26" s="7" t="s">
        <v>101</v>
      </c>
      <c r="B26" s="9">
        <v>-1012000</v>
      </c>
      <c r="C26" s="9"/>
      <c r="D26" s="72">
        <v>-1012000</v>
      </c>
      <c r="E26" s="9"/>
      <c r="F26" s="72"/>
      <c r="G26" s="9"/>
      <c r="H26" s="72"/>
      <c r="I26" s="9"/>
      <c r="J26" s="9"/>
      <c r="K26" s="72"/>
      <c r="L26" s="9">
        <v>-1012000</v>
      </c>
    </row>
    <row r="27" spans="1:12" x14ac:dyDescent="0.2">
      <c r="A27" s="7" t="s">
        <v>93</v>
      </c>
      <c r="B27" s="9">
        <v>125000</v>
      </c>
      <c r="C27" s="9"/>
      <c r="D27" s="72">
        <v>125000</v>
      </c>
      <c r="E27" s="9"/>
      <c r="F27" s="72"/>
      <c r="G27" s="9"/>
      <c r="H27" s="72"/>
      <c r="I27" s="9"/>
      <c r="J27" s="9"/>
      <c r="K27" s="72"/>
      <c r="L27" s="9">
        <v>125000</v>
      </c>
    </row>
    <row r="28" spans="1:12" x14ac:dyDescent="0.2">
      <c r="A28" s="7" t="s">
        <v>9</v>
      </c>
      <c r="B28" s="9"/>
      <c r="C28" s="9"/>
      <c r="D28" s="72"/>
      <c r="E28" s="9">
        <v>-8122000</v>
      </c>
      <c r="F28" s="72">
        <v>-8122000</v>
      </c>
      <c r="G28" s="9"/>
      <c r="H28" s="72"/>
      <c r="I28" s="9"/>
      <c r="J28" s="9"/>
      <c r="K28" s="72"/>
      <c r="L28" s="9">
        <v>-8122000</v>
      </c>
    </row>
    <row r="29" spans="1:12" x14ac:dyDescent="0.2">
      <c r="A29" s="7" t="s">
        <v>7</v>
      </c>
      <c r="B29" s="9"/>
      <c r="C29" s="9"/>
      <c r="D29" s="72"/>
      <c r="E29" s="9"/>
      <c r="F29" s="72"/>
      <c r="G29" s="9"/>
      <c r="H29" s="72"/>
      <c r="I29" s="9">
        <v>6477467</v>
      </c>
      <c r="J29" s="9">
        <v>70000</v>
      </c>
      <c r="K29" s="72">
        <v>6547467</v>
      </c>
      <c r="L29" s="9">
        <v>6547467</v>
      </c>
    </row>
    <row r="30" spans="1:12" x14ac:dyDescent="0.2">
      <c r="A30" s="7" t="s">
        <v>1</v>
      </c>
      <c r="B30" s="9">
        <v>11755000</v>
      </c>
      <c r="C30" s="9"/>
      <c r="D30" s="72">
        <v>11755000</v>
      </c>
      <c r="E30" s="9"/>
      <c r="F30" s="72"/>
      <c r="G30" s="9"/>
      <c r="H30" s="72"/>
      <c r="I30" s="9">
        <v>30555533</v>
      </c>
      <c r="J30" s="9"/>
      <c r="K30" s="72">
        <v>30555533</v>
      </c>
      <c r="L30" s="9">
        <v>42310533</v>
      </c>
    </row>
    <row r="31" spans="1:12" x14ac:dyDescent="0.2">
      <c r="A31" s="7" t="s">
        <v>96</v>
      </c>
      <c r="B31" s="9"/>
      <c r="C31" s="9"/>
      <c r="D31" s="72"/>
      <c r="E31" s="9"/>
      <c r="F31" s="72"/>
      <c r="G31" s="9"/>
      <c r="H31" s="72"/>
      <c r="I31" s="9">
        <v>940000</v>
      </c>
      <c r="J31" s="9"/>
      <c r="K31" s="72">
        <v>940000</v>
      </c>
      <c r="L31" s="9">
        <v>940000</v>
      </c>
    </row>
    <row r="32" spans="1:12" x14ac:dyDescent="0.2">
      <c r="A32" s="7" t="s">
        <v>241</v>
      </c>
      <c r="B32" s="9"/>
      <c r="C32" s="9"/>
      <c r="D32" s="72"/>
      <c r="E32" s="9"/>
      <c r="F32" s="72"/>
      <c r="G32" s="9"/>
      <c r="H32" s="72"/>
      <c r="I32" s="9">
        <v>-4500000</v>
      </c>
      <c r="J32" s="9"/>
      <c r="K32" s="72">
        <v>-4500000</v>
      </c>
      <c r="L32" s="9">
        <v>-4500000</v>
      </c>
    </row>
    <row r="33" spans="1:12" x14ac:dyDescent="0.2">
      <c r="A33" s="7" t="s">
        <v>187</v>
      </c>
      <c r="B33" s="9"/>
      <c r="C33" s="9"/>
      <c r="D33" s="72"/>
      <c r="E33" s="9"/>
      <c r="F33" s="72"/>
      <c r="G33" s="9"/>
      <c r="H33" s="72"/>
      <c r="I33" s="9"/>
      <c r="J33" s="9">
        <v>-70000</v>
      </c>
      <c r="K33" s="72">
        <v>-70000</v>
      </c>
      <c r="L33" s="9">
        <v>-70000</v>
      </c>
    </row>
    <row r="34" spans="1:12" x14ac:dyDescent="0.2">
      <c r="A34" s="7" t="s">
        <v>166</v>
      </c>
      <c r="B34" s="9"/>
      <c r="C34" s="9"/>
      <c r="D34" s="72"/>
      <c r="E34" s="9"/>
      <c r="F34" s="72"/>
      <c r="G34" s="9"/>
      <c r="H34" s="72"/>
      <c r="I34" s="9">
        <v>333000</v>
      </c>
      <c r="J34" s="9"/>
      <c r="K34" s="72">
        <v>333000</v>
      </c>
      <c r="L34" s="9">
        <v>333000</v>
      </c>
    </row>
    <row r="35" spans="1:12" x14ac:dyDescent="0.2">
      <c r="A35" s="7" t="s">
        <v>13</v>
      </c>
      <c r="B35" s="9"/>
      <c r="C35" s="9">
        <v>-26619120</v>
      </c>
      <c r="D35" s="72">
        <v>-26619120</v>
      </c>
      <c r="E35" s="9"/>
      <c r="F35" s="72"/>
      <c r="G35" s="9"/>
      <c r="H35" s="72"/>
      <c r="I35" s="9"/>
      <c r="J35" s="9"/>
      <c r="K35" s="72"/>
      <c r="L35" s="9">
        <v>-26619120</v>
      </c>
    </row>
    <row r="36" spans="1:12" x14ac:dyDescent="0.2">
      <c r="A36" s="7" t="s">
        <v>183</v>
      </c>
      <c r="B36" s="9"/>
      <c r="C36" s="9"/>
      <c r="D36" s="72"/>
      <c r="E36" s="9"/>
      <c r="F36" s="72"/>
      <c r="G36" s="9"/>
      <c r="H36" s="72"/>
      <c r="I36" s="9">
        <v>0</v>
      </c>
      <c r="J36" s="9"/>
      <c r="K36" s="72">
        <v>0</v>
      </c>
      <c r="L36" s="9">
        <v>0</v>
      </c>
    </row>
    <row r="37" spans="1:12" x14ac:dyDescent="0.2">
      <c r="A37" s="7" t="s">
        <v>188</v>
      </c>
      <c r="B37" s="9">
        <v>0</v>
      </c>
      <c r="C37" s="9">
        <v>0</v>
      </c>
      <c r="D37" s="72">
        <v>0</v>
      </c>
      <c r="E37" s="9"/>
      <c r="F37" s="72"/>
      <c r="G37" s="9"/>
      <c r="H37" s="72"/>
      <c r="I37" s="9"/>
      <c r="J37" s="9"/>
      <c r="K37" s="72"/>
      <c r="L37" s="9">
        <v>0</v>
      </c>
    </row>
    <row r="38" spans="1:12" x14ac:dyDescent="0.2">
      <c r="A38" s="7" t="s">
        <v>19</v>
      </c>
      <c r="B38" s="9">
        <v>10419120</v>
      </c>
      <c r="C38" s="9">
        <v>-10419120</v>
      </c>
      <c r="D38" s="72">
        <v>0</v>
      </c>
      <c r="E38" s="9">
        <v>0</v>
      </c>
      <c r="F38" s="72">
        <v>0</v>
      </c>
      <c r="G38" s="9">
        <v>0</v>
      </c>
      <c r="H38" s="72">
        <v>0</v>
      </c>
      <c r="I38" s="9">
        <v>0</v>
      </c>
      <c r="J38" s="9">
        <v>0</v>
      </c>
      <c r="K38" s="72">
        <v>0</v>
      </c>
      <c r="L38" s="9">
        <v>0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29" sqref="F29"/>
    </sheetView>
  </sheetViews>
  <sheetFormatPr defaultRowHeight="12.75" x14ac:dyDescent="0.2"/>
  <cols>
    <col min="1" max="1" width="13.7109375" customWidth="1"/>
    <col min="2" max="2" width="30.85546875" bestFit="1" customWidth="1"/>
    <col min="3" max="3" width="23.42578125" bestFit="1" customWidth="1"/>
    <col min="4" max="4" width="20.28515625" bestFit="1" customWidth="1"/>
    <col min="5" max="5" width="11.7109375" bestFit="1" customWidth="1"/>
  </cols>
  <sheetData>
    <row r="1" spans="1:5" x14ac:dyDescent="0.2">
      <c r="A1" s="6" t="s">
        <v>2</v>
      </c>
      <c r="B1" t="s">
        <v>259</v>
      </c>
    </row>
    <row r="3" spans="1:5" x14ac:dyDescent="0.2">
      <c r="A3" s="6" t="s">
        <v>206</v>
      </c>
    </row>
    <row r="4" spans="1:5" x14ac:dyDescent="0.2">
      <c r="B4" t="s">
        <v>14</v>
      </c>
      <c r="C4" t="s">
        <v>63</v>
      </c>
      <c r="D4" t="s">
        <v>207</v>
      </c>
      <c r="E4" t="s">
        <v>19</v>
      </c>
    </row>
    <row r="5" spans="1:5" x14ac:dyDescent="0.2">
      <c r="A5" s="7" t="s">
        <v>34</v>
      </c>
      <c r="B5" s="9"/>
      <c r="C5" s="9"/>
      <c r="D5" s="9">
        <v>-13133000</v>
      </c>
      <c r="E5" s="9">
        <v>-13133000</v>
      </c>
    </row>
    <row r="6" spans="1:5" x14ac:dyDescent="0.2">
      <c r="A6" s="7" t="s">
        <v>74</v>
      </c>
      <c r="B6" s="9"/>
      <c r="C6" s="9">
        <v>12000000</v>
      </c>
      <c r="D6" s="9"/>
      <c r="E6" s="9">
        <v>12000000</v>
      </c>
    </row>
    <row r="7" spans="1:5" x14ac:dyDescent="0.2">
      <c r="A7" s="7" t="s">
        <v>17</v>
      </c>
      <c r="B7" s="9">
        <v>840000</v>
      </c>
      <c r="C7" s="9"/>
      <c r="D7" s="9"/>
      <c r="E7" s="9">
        <v>840000</v>
      </c>
    </row>
    <row r="8" spans="1:5" x14ac:dyDescent="0.2">
      <c r="A8" s="7" t="s">
        <v>43</v>
      </c>
      <c r="B8" s="9">
        <v>-18755000</v>
      </c>
      <c r="C8" s="9">
        <v>300000</v>
      </c>
      <c r="D8" s="9">
        <v>2855000</v>
      </c>
      <c r="E8" s="9">
        <v>-15600000</v>
      </c>
    </row>
    <row r="9" spans="1:5" x14ac:dyDescent="0.2">
      <c r="A9" s="7" t="s">
        <v>8</v>
      </c>
      <c r="B9" s="9">
        <v>5000000</v>
      </c>
      <c r="C9" s="9">
        <v>7972000</v>
      </c>
      <c r="D9" s="9">
        <v>-6281000</v>
      </c>
      <c r="E9" s="9">
        <v>6691000</v>
      </c>
    </row>
    <row r="10" spans="1:5" x14ac:dyDescent="0.2">
      <c r="A10" s="7" t="s">
        <v>190</v>
      </c>
      <c r="B10" s="9"/>
      <c r="C10" s="9">
        <v>1200000</v>
      </c>
      <c r="D10" s="9"/>
      <c r="E10" s="9">
        <v>1200000</v>
      </c>
    </row>
    <row r="11" spans="1:5" x14ac:dyDescent="0.2">
      <c r="A11" s="7" t="s">
        <v>49</v>
      </c>
      <c r="B11" s="9"/>
      <c r="C11" s="9"/>
      <c r="D11" s="9">
        <v>0</v>
      </c>
      <c r="E11" s="9">
        <v>0</v>
      </c>
    </row>
    <row r="12" spans="1:5" x14ac:dyDescent="0.2">
      <c r="A12" s="7" t="s">
        <v>29</v>
      </c>
      <c r="B12" s="9"/>
      <c r="C12" s="9"/>
      <c r="D12" s="9">
        <v>3140500</v>
      </c>
      <c r="E12" s="9">
        <v>3140500</v>
      </c>
    </row>
    <row r="13" spans="1:5" x14ac:dyDescent="0.2">
      <c r="A13" s="7" t="s">
        <v>30</v>
      </c>
      <c r="B13" s="9">
        <v>3000000</v>
      </c>
      <c r="C13" s="9"/>
      <c r="D13" s="9">
        <v>1427500</v>
      </c>
      <c r="E13" s="9">
        <v>4427500</v>
      </c>
    </row>
    <row r="14" spans="1:5" x14ac:dyDescent="0.2">
      <c r="A14" s="7" t="s">
        <v>44</v>
      </c>
      <c r="B14" s="9">
        <v>5000000</v>
      </c>
      <c r="C14" s="9">
        <v>2000000</v>
      </c>
      <c r="D14" s="9">
        <v>11991000</v>
      </c>
      <c r="E14" s="9">
        <v>18991000</v>
      </c>
    </row>
    <row r="15" spans="1:5" x14ac:dyDescent="0.2">
      <c r="A15" s="7" t="s">
        <v>56</v>
      </c>
      <c r="B15" s="9">
        <v>2500000</v>
      </c>
      <c r="C15" s="9">
        <v>500000</v>
      </c>
      <c r="D15" s="9"/>
      <c r="E15" s="9">
        <v>3000000</v>
      </c>
    </row>
    <row r="16" spans="1:5" x14ac:dyDescent="0.2">
      <c r="A16" s="7" t="s">
        <v>84</v>
      </c>
      <c r="B16" s="9">
        <v>100000</v>
      </c>
      <c r="C16" s="9"/>
      <c r="D16" s="9"/>
      <c r="E16" s="9">
        <v>100000</v>
      </c>
    </row>
    <row r="17" spans="1:5" x14ac:dyDescent="0.2">
      <c r="A17" s="7" t="s">
        <v>160</v>
      </c>
      <c r="B17" s="9"/>
      <c r="C17" s="9">
        <v>-350000</v>
      </c>
      <c r="D17" s="9"/>
      <c r="E17" s="9">
        <v>-350000</v>
      </c>
    </row>
    <row r="18" spans="1:5" x14ac:dyDescent="0.2">
      <c r="A18" s="7" t="s">
        <v>61</v>
      </c>
      <c r="B18" s="9">
        <v>366120</v>
      </c>
      <c r="C18" s="9">
        <v>0</v>
      </c>
      <c r="D18" s="9"/>
      <c r="E18" s="9">
        <v>366120</v>
      </c>
    </row>
    <row r="19" spans="1:5" x14ac:dyDescent="0.2">
      <c r="A19" s="7" t="s">
        <v>70</v>
      </c>
      <c r="B19" s="9">
        <v>1500000</v>
      </c>
      <c r="C19" s="9">
        <v>100000</v>
      </c>
      <c r="D19" s="9"/>
      <c r="E19" s="9">
        <v>1600000</v>
      </c>
    </row>
    <row r="20" spans="1:5" x14ac:dyDescent="0.2">
      <c r="A20" s="7" t="s">
        <v>152</v>
      </c>
      <c r="B20" s="9"/>
      <c r="C20" s="9">
        <v>600000</v>
      </c>
      <c r="D20" s="9"/>
      <c r="E20" s="9">
        <v>600000</v>
      </c>
    </row>
    <row r="21" spans="1:5" x14ac:dyDescent="0.2">
      <c r="A21" s="7" t="s">
        <v>101</v>
      </c>
      <c r="B21" s="9">
        <v>-1012000</v>
      </c>
      <c r="C21" s="9"/>
      <c r="D21" s="9"/>
      <c r="E21" s="9">
        <v>-1012000</v>
      </c>
    </row>
    <row r="22" spans="1:5" x14ac:dyDescent="0.2">
      <c r="A22" s="7" t="s">
        <v>93</v>
      </c>
      <c r="B22" s="9">
        <v>125000</v>
      </c>
      <c r="C22" s="9"/>
      <c r="D22" s="9"/>
      <c r="E22" s="9">
        <v>125000</v>
      </c>
    </row>
    <row r="23" spans="1:5" x14ac:dyDescent="0.2">
      <c r="A23" s="7" t="s">
        <v>9</v>
      </c>
      <c r="B23" s="9"/>
      <c r="C23" s="9">
        <v>-8122000</v>
      </c>
      <c r="D23" s="9"/>
      <c r="E23" s="9">
        <v>-8122000</v>
      </c>
    </row>
    <row r="24" spans="1:5" x14ac:dyDescent="0.2">
      <c r="A24" s="7" t="s">
        <v>1</v>
      </c>
      <c r="B24" s="9">
        <v>11755000</v>
      </c>
      <c r="C24" s="9"/>
      <c r="D24" s="9"/>
      <c r="E24" s="9">
        <v>11755000</v>
      </c>
    </row>
    <row r="25" spans="1:5" x14ac:dyDescent="0.2">
      <c r="A25" s="7" t="s">
        <v>13</v>
      </c>
      <c r="B25" s="9"/>
      <c r="C25" s="9">
        <v>-26619120</v>
      </c>
      <c r="D25" s="9"/>
      <c r="E25" s="9">
        <v>-26619120</v>
      </c>
    </row>
    <row r="26" spans="1:5" x14ac:dyDescent="0.2">
      <c r="A26" s="7" t="s">
        <v>188</v>
      </c>
      <c r="B26" s="9">
        <v>0</v>
      </c>
      <c r="C26" s="9">
        <v>0</v>
      </c>
      <c r="D26" s="9"/>
      <c r="E26" s="9">
        <v>0</v>
      </c>
    </row>
    <row r="27" spans="1:5" x14ac:dyDescent="0.2">
      <c r="A27" s="7" t="s">
        <v>19</v>
      </c>
      <c r="B27" s="9">
        <v>10419120</v>
      </c>
      <c r="C27" s="9">
        <v>-10419120</v>
      </c>
      <c r="D27" s="9">
        <v>0</v>
      </c>
      <c r="E27" s="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26" sqref="G26"/>
    </sheetView>
  </sheetViews>
  <sheetFormatPr defaultRowHeight="12.75" x14ac:dyDescent="0.2"/>
  <cols>
    <col min="1" max="1" width="13.85546875" bestFit="1" customWidth="1"/>
    <col min="2" max="2" width="30.85546875" bestFit="1" customWidth="1"/>
    <col min="3" max="3" width="23.42578125" bestFit="1" customWidth="1"/>
    <col min="4" max="4" width="11.7109375" customWidth="1"/>
    <col min="5" max="5" width="11.7109375" bestFit="1" customWidth="1"/>
  </cols>
  <sheetData>
    <row r="1" spans="1:4" x14ac:dyDescent="0.2">
      <c r="A1" s="6" t="s">
        <v>2</v>
      </c>
      <c r="B1" t="s">
        <v>12</v>
      </c>
    </row>
    <row r="3" spans="1:4" x14ac:dyDescent="0.2">
      <c r="A3" s="6" t="s">
        <v>206</v>
      </c>
      <c r="B3" s="6" t="s">
        <v>201</v>
      </c>
    </row>
    <row r="4" spans="1:4" x14ac:dyDescent="0.2">
      <c r="A4" s="6" t="s">
        <v>18</v>
      </c>
      <c r="B4" t="s">
        <v>14</v>
      </c>
      <c r="C4" t="s">
        <v>63</v>
      </c>
      <c r="D4" t="s">
        <v>19</v>
      </c>
    </row>
    <row r="5" spans="1:4" x14ac:dyDescent="0.2">
      <c r="A5" s="7" t="s">
        <v>140</v>
      </c>
      <c r="B5" s="9">
        <v>-34130000</v>
      </c>
      <c r="C5" s="9"/>
      <c r="D5" s="9">
        <v>-34130000</v>
      </c>
    </row>
    <row r="6" spans="1:4" x14ac:dyDescent="0.2">
      <c r="A6" s="7" t="s">
        <v>20</v>
      </c>
      <c r="B6" s="9">
        <v>-3426000</v>
      </c>
      <c r="C6" s="9"/>
      <c r="D6" s="9">
        <v>-3426000</v>
      </c>
    </row>
    <row r="7" spans="1:4" x14ac:dyDescent="0.2">
      <c r="A7" s="7" t="s">
        <v>113</v>
      </c>
      <c r="B7" s="9">
        <v>2550000</v>
      </c>
      <c r="C7" s="9"/>
      <c r="D7" s="9">
        <v>2550000</v>
      </c>
    </row>
    <row r="8" spans="1:4" x14ac:dyDescent="0.2">
      <c r="A8" s="7" t="s">
        <v>169</v>
      </c>
      <c r="B8" s="9">
        <v>200000</v>
      </c>
      <c r="C8" s="9"/>
      <c r="D8" s="9">
        <v>200000</v>
      </c>
    </row>
    <row r="9" spans="1:4" x14ac:dyDescent="0.2">
      <c r="A9" s="7" t="s">
        <v>70</v>
      </c>
      <c r="B9" s="9">
        <v>1000000</v>
      </c>
      <c r="C9" s="9"/>
      <c r="D9" s="9">
        <v>1000000</v>
      </c>
    </row>
    <row r="10" spans="1:4" x14ac:dyDescent="0.2">
      <c r="A10" s="7" t="s">
        <v>7</v>
      </c>
      <c r="B10" s="9">
        <v>6477467</v>
      </c>
      <c r="C10" s="9">
        <v>70000</v>
      </c>
      <c r="D10" s="9">
        <v>6547467</v>
      </c>
    </row>
    <row r="11" spans="1:4" x14ac:dyDescent="0.2">
      <c r="A11" s="7" t="s">
        <v>1</v>
      </c>
      <c r="B11" s="9">
        <v>30555533</v>
      </c>
      <c r="C11" s="9"/>
      <c r="D11" s="9">
        <v>30555533</v>
      </c>
    </row>
    <row r="12" spans="1:4" x14ac:dyDescent="0.2">
      <c r="A12" s="7" t="s">
        <v>96</v>
      </c>
      <c r="B12" s="9">
        <v>940000</v>
      </c>
      <c r="C12" s="9"/>
      <c r="D12" s="9">
        <v>940000</v>
      </c>
    </row>
    <row r="13" spans="1:4" x14ac:dyDescent="0.2">
      <c r="A13" s="7" t="s">
        <v>241</v>
      </c>
      <c r="B13" s="9">
        <v>-4500000</v>
      </c>
      <c r="C13" s="9"/>
      <c r="D13" s="9">
        <v>-4500000</v>
      </c>
    </row>
    <row r="14" spans="1:4" x14ac:dyDescent="0.2">
      <c r="A14" s="7" t="s">
        <v>187</v>
      </c>
      <c r="B14" s="9"/>
      <c r="C14" s="9">
        <v>-70000</v>
      </c>
      <c r="D14" s="9">
        <v>-70000</v>
      </c>
    </row>
    <row r="15" spans="1:4" x14ac:dyDescent="0.2">
      <c r="A15" s="7" t="s">
        <v>166</v>
      </c>
      <c r="B15" s="9">
        <v>333000</v>
      </c>
      <c r="C15" s="9"/>
      <c r="D15" s="9">
        <v>333000</v>
      </c>
    </row>
    <row r="16" spans="1:4" x14ac:dyDescent="0.2">
      <c r="A16" s="7" t="s">
        <v>183</v>
      </c>
      <c r="B16" s="9">
        <v>0</v>
      </c>
      <c r="C16" s="9"/>
      <c r="D16" s="9">
        <v>0</v>
      </c>
    </row>
    <row r="17" spans="1:4" x14ac:dyDescent="0.2">
      <c r="A17" s="7" t="s">
        <v>19</v>
      </c>
      <c r="B17" s="9">
        <v>0</v>
      </c>
      <c r="C17" s="9">
        <v>0</v>
      </c>
      <c r="D17" s="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1"/>
  <sheetViews>
    <sheetView tabSelected="1" workbookViewId="0">
      <pane ySplit="10" topLeftCell="A59" activePane="bottomLeft" state="frozen"/>
      <selection pane="bottomLeft" activeCell="D79" sqref="D79"/>
    </sheetView>
  </sheetViews>
  <sheetFormatPr defaultRowHeight="12.75" x14ac:dyDescent="0.2"/>
  <cols>
    <col min="1" max="1" width="15.85546875" bestFit="1" customWidth="1"/>
    <col min="2" max="2" width="15.140625" bestFit="1" customWidth="1"/>
    <col min="3" max="3" width="60.42578125" bestFit="1" customWidth="1"/>
    <col min="4" max="4" width="19.5703125" bestFit="1" customWidth="1"/>
    <col min="5" max="5" width="16.7109375" customWidth="1"/>
    <col min="6" max="6" width="26.5703125" customWidth="1"/>
    <col min="7" max="7" width="27.140625" bestFit="1" customWidth="1"/>
    <col min="8" max="8" width="139.42578125" bestFit="1" customWidth="1"/>
    <col min="9" max="9" width="27.140625" bestFit="1" customWidth="1"/>
  </cols>
  <sheetData>
    <row r="1" spans="1:9" x14ac:dyDescent="0.2">
      <c r="A1" s="12"/>
      <c r="B1" s="114" t="s">
        <v>6</v>
      </c>
      <c r="C1" s="114"/>
      <c r="D1" s="114"/>
      <c r="E1" s="114"/>
      <c r="F1" s="12"/>
      <c r="G1" s="12"/>
      <c r="H1" s="12"/>
      <c r="I1" s="12"/>
    </row>
    <row r="2" spans="1:9" x14ac:dyDescent="0.2">
      <c r="A2" s="12"/>
      <c r="B2" s="114" t="s">
        <v>200</v>
      </c>
      <c r="C2" s="114"/>
      <c r="D2" s="114"/>
      <c r="E2" s="114"/>
      <c r="F2" s="12"/>
      <c r="G2" s="12"/>
      <c r="H2" s="12"/>
      <c r="I2" s="12"/>
    </row>
    <row r="3" spans="1:9" x14ac:dyDescent="0.2">
      <c r="A3" s="12"/>
      <c r="B3" s="90"/>
      <c r="C3" s="90"/>
      <c r="D3" s="90"/>
      <c r="E3" s="90"/>
      <c r="F3" s="12"/>
      <c r="G3" s="12"/>
      <c r="H3" s="12"/>
      <c r="I3" s="12"/>
    </row>
    <row r="4" spans="1:9" x14ac:dyDescent="0.2">
      <c r="A4" s="12"/>
      <c r="B4" s="90"/>
      <c r="C4" s="90"/>
      <c r="D4" s="90"/>
      <c r="E4" s="90"/>
      <c r="F4" s="12"/>
      <c r="G4" s="12"/>
      <c r="H4" s="12"/>
      <c r="I4" s="12"/>
    </row>
    <row r="5" spans="1:9" ht="15" x14ac:dyDescent="0.25">
      <c r="A5" s="91" t="s">
        <v>209</v>
      </c>
      <c r="B5" s="92"/>
      <c r="C5" s="91"/>
      <c r="D5" s="91"/>
      <c r="E5" s="91"/>
      <c r="F5" s="91"/>
      <c r="G5" s="91"/>
      <c r="H5" s="91"/>
      <c r="I5" s="12"/>
    </row>
    <row r="6" spans="1:9" ht="15" customHeight="1" x14ac:dyDescent="0.25">
      <c r="A6" s="91" t="s">
        <v>262</v>
      </c>
      <c r="B6" s="92"/>
      <c r="C6" s="92"/>
      <c r="D6" s="92"/>
      <c r="E6" s="92"/>
      <c r="F6" s="92"/>
      <c r="G6" s="92"/>
      <c r="H6" s="92"/>
      <c r="I6" s="12"/>
    </row>
    <row r="7" spans="1:9" ht="15" x14ac:dyDescent="0.25">
      <c r="A7" s="91" t="s">
        <v>263</v>
      </c>
      <c r="B7" s="91"/>
      <c r="C7" s="91"/>
      <c r="D7" s="91"/>
      <c r="E7" s="91"/>
      <c r="F7" s="91"/>
      <c r="G7" s="91"/>
      <c r="H7" s="91"/>
      <c r="I7" s="12"/>
    </row>
    <row r="8" spans="1:9" ht="13.5" thickBot="1" x14ac:dyDescent="0.25">
      <c r="A8" s="12"/>
      <c r="B8" s="90"/>
      <c r="C8" s="90"/>
      <c r="D8" s="90"/>
      <c r="E8" s="90"/>
      <c r="F8" s="12"/>
      <c r="G8" s="12"/>
      <c r="H8" s="12"/>
      <c r="I8" s="12"/>
    </row>
    <row r="9" spans="1:9" hidden="1" x14ac:dyDescent="0.2">
      <c r="F9" s="10" t="s">
        <v>24</v>
      </c>
      <c r="G9" s="7">
        <v>571</v>
      </c>
    </row>
    <row r="10" spans="1:9" s="1" customFormat="1" ht="45.75" thickBot="1" x14ac:dyDescent="0.3">
      <c r="A10" s="78" t="s">
        <v>2</v>
      </c>
      <c r="B10" s="79" t="s">
        <v>3</v>
      </c>
      <c r="C10" s="79" t="s">
        <v>0</v>
      </c>
      <c r="D10" s="80" t="s">
        <v>10</v>
      </c>
      <c r="E10" s="80" t="s">
        <v>261</v>
      </c>
      <c r="F10" s="81" t="s">
        <v>4</v>
      </c>
      <c r="G10" s="82" t="s">
        <v>195</v>
      </c>
      <c r="H10" s="79" t="s">
        <v>26</v>
      </c>
      <c r="I10" s="83" t="s">
        <v>11</v>
      </c>
    </row>
    <row r="11" spans="1:9" ht="15" customHeight="1" x14ac:dyDescent="0.2">
      <c r="A11" s="73" t="s">
        <v>54</v>
      </c>
      <c r="B11" s="74" t="s">
        <v>17</v>
      </c>
      <c r="C11" s="75" t="s">
        <v>79</v>
      </c>
      <c r="D11" s="73" t="s">
        <v>78</v>
      </c>
      <c r="E11" s="76">
        <v>840000</v>
      </c>
      <c r="F11" s="73" t="s">
        <v>14</v>
      </c>
      <c r="G11" s="77" t="s">
        <v>80</v>
      </c>
      <c r="H11" s="73" t="s">
        <v>89</v>
      </c>
      <c r="I11" s="77" t="s">
        <v>103</v>
      </c>
    </row>
    <row r="12" spans="1:9" ht="15" customHeight="1" x14ac:dyDescent="0.2">
      <c r="A12" s="2" t="s">
        <v>54</v>
      </c>
      <c r="B12" s="4" t="s">
        <v>8</v>
      </c>
      <c r="C12" s="5" t="s">
        <v>16</v>
      </c>
      <c r="D12" s="2" t="s">
        <v>175</v>
      </c>
      <c r="E12" s="66">
        <v>5000000</v>
      </c>
      <c r="F12" s="2" t="s">
        <v>14</v>
      </c>
      <c r="G12" s="3" t="s">
        <v>80</v>
      </c>
      <c r="H12" s="2" t="s">
        <v>176</v>
      </c>
      <c r="I12" s="3" t="s">
        <v>173</v>
      </c>
    </row>
    <row r="13" spans="1:9" ht="15" customHeight="1" x14ac:dyDescent="0.2">
      <c r="A13" s="2" t="s">
        <v>54</v>
      </c>
      <c r="B13" s="4" t="s">
        <v>84</v>
      </c>
      <c r="C13" s="11" t="s">
        <v>85</v>
      </c>
      <c r="D13" s="2" t="s">
        <v>83</v>
      </c>
      <c r="E13" s="66">
        <v>100000</v>
      </c>
      <c r="F13" s="2" t="s">
        <v>14</v>
      </c>
      <c r="G13" s="3" t="s">
        <v>80</v>
      </c>
      <c r="H13" s="2" t="s">
        <v>87</v>
      </c>
      <c r="I13" s="3" t="s">
        <v>86</v>
      </c>
    </row>
    <row r="14" spans="1:9" ht="15" customHeight="1" x14ac:dyDescent="0.2">
      <c r="A14" s="2" t="s">
        <v>54</v>
      </c>
      <c r="B14" s="4" t="s">
        <v>61</v>
      </c>
      <c r="C14" s="11" t="s">
        <v>62</v>
      </c>
      <c r="D14" s="2" t="s">
        <v>90</v>
      </c>
      <c r="E14" s="66">
        <v>366120</v>
      </c>
      <c r="F14" s="2" t="s">
        <v>14</v>
      </c>
      <c r="G14" s="3" t="s">
        <v>80</v>
      </c>
      <c r="H14" s="2" t="s">
        <v>91</v>
      </c>
      <c r="I14" s="3" t="s">
        <v>81</v>
      </c>
    </row>
    <row r="15" spans="1:9" ht="15" customHeight="1" x14ac:dyDescent="0.2">
      <c r="A15" s="2" t="s">
        <v>54</v>
      </c>
      <c r="B15" s="4" t="s">
        <v>101</v>
      </c>
      <c r="C15" s="11" t="s">
        <v>102</v>
      </c>
      <c r="D15" s="2" t="s">
        <v>100</v>
      </c>
      <c r="E15" s="66">
        <v>-1012000</v>
      </c>
      <c r="F15" s="2" t="s">
        <v>14</v>
      </c>
      <c r="G15" s="3" t="s">
        <v>80</v>
      </c>
      <c r="H15" s="2" t="s">
        <v>244</v>
      </c>
      <c r="I15" s="3" t="s">
        <v>103</v>
      </c>
    </row>
    <row r="16" spans="1:9" ht="15" customHeight="1" x14ac:dyDescent="0.2">
      <c r="A16" s="2" t="s">
        <v>54</v>
      </c>
      <c r="B16" s="4" t="s">
        <v>93</v>
      </c>
      <c r="C16" s="11" t="s">
        <v>94</v>
      </c>
      <c r="D16" s="2" t="s">
        <v>92</v>
      </c>
      <c r="E16" s="66">
        <v>125000</v>
      </c>
      <c r="F16" s="2" t="s">
        <v>14</v>
      </c>
      <c r="G16" s="3" t="s">
        <v>80</v>
      </c>
      <c r="H16" s="2" t="s">
        <v>95</v>
      </c>
      <c r="I16" s="3" t="s">
        <v>81</v>
      </c>
    </row>
    <row r="17" spans="1:9" ht="15" customHeight="1" x14ac:dyDescent="0.2">
      <c r="A17" s="2" t="s">
        <v>54</v>
      </c>
      <c r="B17" s="4" t="s">
        <v>44</v>
      </c>
      <c r="C17" s="11" t="s">
        <v>249</v>
      </c>
      <c r="D17" s="2" t="s">
        <v>254</v>
      </c>
      <c r="E17" s="66">
        <v>5000000</v>
      </c>
      <c r="F17" s="2" t="s">
        <v>14</v>
      </c>
      <c r="G17" s="3" t="s">
        <v>80</v>
      </c>
      <c r="H17" s="2" t="s">
        <v>256</v>
      </c>
      <c r="I17" s="3" t="s">
        <v>255</v>
      </c>
    </row>
    <row r="18" spans="1:9" ht="15" customHeight="1" x14ac:dyDescent="0.2">
      <c r="A18" s="2" t="s">
        <v>54</v>
      </c>
      <c r="B18" s="4" t="s">
        <v>188</v>
      </c>
      <c r="C18" s="11" t="s">
        <v>189</v>
      </c>
      <c r="D18" s="2"/>
      <c r="E18" s="66">
        <f>-6359120+940000-5000000</f>
        <v>-10419120</v>
      </c>
      <c r="F18" s="2" t="s">
        <v>14</v>
      </c>
      <c r="G18" s="3" t="s">
        <v>80</v>
      </c>
      <c r="H18" s="2" t="s">
        <v>185</v>
      </c>
      <c r="I18" s="3" t="s">
        <v>173</v>
      </c>
    </row>
    <row r="19" spans="1:9" ht="15" customHeight="1" x14ac:dyDescent="0.2">
      <c r="A19" s="2" t="s">
        <v>54</v>
      </c>
      <c r="B19" s="4" t="s">
        <v>188</v>
      </c>
      <c r="C19" s="11" t="s">
        <v>189</v>
      </c>
      <c r="D19" s="2"/>
      <c r="E19" s="66">
        <v>10419120</v>
      </c>
      <c r="F19" s="2" t="s">
        <v>14</v>
      </c>
      <c r="G19" s="3" t="s">
        <v>80</v>
      </c>
      <c r="H19" s="2" t="s">
        <v>185</v>
      </c>
      <c r="I19" s="3" t="s">
        <v>173</v>
      </c>
    </row>
    <row r="20" spans="1:9" ht="15" customHeight="1" x14ac:dyDescent="0.2">
      <c r="A20" s="2" t="s">
        <v>54</v>
      </c>
      <c r="B20" s="4" t="s">
        <v>74</v>
      </c>
      <c r="C20" s="11" t="s">
        <v>75</v>
      </c>
      <c r="D20" s="2" t="s">
        <v>73</v>
      </c>
      <c r="E20" s="66">
        <v>8000000</v>
      </c>
      <c r="F20" s="2" t="s">
        <v>63</v>
      </c>
      <c r="G20" s="3" t="s">
        <v>68</v>
      </c>
      <c r="H20" s="2" t="s">
        <v>76</v>
      </c>
      <c r="I20" s="3" t="s">
        <v>68</v>
      </c>
    </row>
    <row r="21" spans="1:9" ht="15" customHeight="1" x14ac:dyDescent="0.2">
      <c r="A21" s="2" t="s">
        <v>54</v>
      </c>
      <c r="B21" s="4" t="s">
        <v>44</v>
      </c>
      <c r="C21" s="11" t="s">
        <v>249</v>
      </c>
      <c r="D21" s="2" t="s">
        <v>257</v>
      </c>
      <c r="E21" s="66">
        <v>2000000</v>
      </c>
      <c r="F21" s="2" t="s">
        <v>63</v>
      </c>
      <c r="G21" s="3" t="s">
        <v>68</v>
      </c>
      <c r="H21" s="2" t="s">
        <v>258</v>
      </c>
      <c r="I21" s="3" t="s">
        <v>68</v>
      </c>
    </row>
    <row r="22" spans="1:9" ht="15" customHeight="1" x14ac:dyDescent="0.2">
      <c r="A22" s="2" t="s">
        <v>54</v>
      </c>
      <c r="B22" s="4" t="s">
        <v>8</v>
      </c>
      <c r="C22" s="11" t="s">
        <v>16</v>
      </c>
      <c r="D22" s="2" t="s">
        <v>77</v>
      </c>
      <c r="E22" s="66">
        <v>3500000</v>
      </c>
      <c r="F22" s="2" t="s">
        <v>63</v>
      </c>
      <c r="G22" s="3" t="s">
        <v>68</v>
      </c>
      <c r="H22" s="2" t="s">
        <v>181</v>
      </c>
      <c r="I22" s="3" t="s">
        <v>182</v>
      </c>
    </row>
    <row r="23" spans="1:9" ht="15" customHeight="1" x14ac:dyDescent="0.2">
      <c r="A23" s="2" t="s">
        <v>54</v>
      </c>
      <c r="B23" s="4" t="s">
        <v>70</v>
      </c>
      <c r="C23" s="11" t="s">
        <v>71</v>
      </c>
      <c r="D23" s="2" t="s">
        <v>69</v>
      </c>
      <c r="E23" s="66">
        <v>100000</v>
      </c>
      <c r="F23" s="2" t="s">
        <v>63</v>
      </c>
      <c r="G23" s="3" t="s">
        <v>68</v>
      </c>
      <c r="H23" s="2" t="s">
        <v>72</v>
      </c>
      <c r="I23" s="3" t="s">
        <v>68</v>
      </c>
    </row>
    <row r="24" spans="1:9" ht="15" customHeight="1" x14ac:dyDescent="0.2">
      <c r="A24" s="2" t="s">
        <v>54</v>
      </c>
      <c r="B24" s="4" t="s">
        <v>188</v>
      </c>
      <c r="C24" s="11" t="s">
        <v>189</v>
      </c>
      <c r="D24" s="2"/>
      <c r="E24" s="66">
        <v>-13600000</v>
      </c>
      <c r="F24" s="2" t="s">
        <v>63</v>
      </c>
      <c r="G24" s="3" t="s">
        <v>68</v>
      </c>
      <c r="H24" s="2" t="s">
        <v>185</v>
      </c>
      <c r="I24" s="3" t="s">
        <v>68</v>
      </c>
    </row>
    <row r="25" spans="1:9" ht="15" customHeight="1" x14ac:dyDescent="0.2">
      <c r="A25" s="2" t="s">
        <v>54</v>
      </c>
      <c r="B25" s="4" t="s">
        <v>188</v>
      </c>
      <c r="C25" s="11" t="s">
        <v>189</v>
      </c>
      <c r="D25" s="2"/>
      <c r="E25" s="66">
        <v>13600000</v>
      </c>
      <c r="F25" s="2" t="s">
        <v>63</v>
      </c>
      <c r="G25" s="3" t="s">
        <v>68</v>
      </c>
      <c r="H25" s="2" t="s">
        <v>185</v>
      </c>
      <c r="I25" s="3" t="s">
        <v>68</v>
      </c>
    </row>
    <row r="26" spans="1:9" ht="15" customHeight="1" x14ac:dyDescent="0.2">
      <c r="A26" s="2" t="s">
        <v>54</v>
      </c>
      <c r="B26" s="4" t="s">
        <v>43</v>
      </c>
      <c r="C26" s="11" t="s">
        <v>45</v>
      </c>
      <c r="D26" s="2" t="s">
        <v>126</v>
      </c>
      <c r="E26" s="66">
        <v>-15900000</v>
      </c>
      <c r="F26" s="2" t="s">
        <v>14</v>
      </c>
      <c r="G26" s="3" t="s">
        <v>15</v>
      </c>
      <c r="H26" s="2" t="s">
        <v>125</v>
      </c>
      <c r="I26" s="3" t="s">
        <v>117</v>
      </c>
    </row>
    <row r="27" spans="1:9" ht="15" customHeight="1" x14ac:dyDescent="0.2">
      <c r="A27" s="2" t="s">
        <v>54</v>
      </c>
      <c r="B27" s="4" t="s">
        <v>43</v>
      </c>
      <c r="C27" s="11" t="s">
        <v>45</v>
      </c>
      <c r="D27" s="2" t="s">
        <v>127</v>
      </c>
      <c r="E27" s="66">
        <v>-2855000</v>
      </c>
      <c r="F27" s="2" t="s">
        <v>14</v>
      </c>
      <c r="G27" s="3" t="s">
        <v>15</v>
      </c>
      <c r="H27" s="2" t="s">
        <v>125</v>
      </c>
      <c r="I27" s="3" t="s">
        <v>117</v>
      </c>
    </row>
    <row r="28" spans="1:9" ht="15" customHeight="1" x14ac:dyDescent="0.2">
      <c r="A28" s="2" t="s">
        <v>54</v>
      </c>
      <c r="B28" s="4" t="s">
        <v>30</v>
      </c>
      <c r="C28" s="11" t="s">
        <v>32</v>
      </c>
      <c r="D28" s="2" t="s">
        <v>122</v>
      </c>
      <c r="E28" s="66">
        <v>3000000</v>
      </c>
      <c r="F28" s="2" t="s">
        <v>14</v>
      </c>
      <c r="G28" s="3" t="s">
        <v>15</v>
      </c>
      <c r="H28" s="2" t="s">
        <v>196</v>
      </c>
      <c r="I28" s="3" t="s">
        <v>117</v>
      </c>
    </row>
    <row r="29" spans="1:9" ht="15" customHeight="1" x14ac:dyDescent="0.2">
      <c r="A29" s="2" t="s">
        <v>54</v>
      </c>
      <c r="B29" s="4" t="s">
        <v>56</v>
      </c>
      <c r="C29" s="11" t="s">
        <v>57</v>
      </c>
      <c r="D29" s="2" t="s">
        <v>123</v>
      </c>
      <c r="E29" s="66">
        <v>2500000</v>
      </c>
      <c r="F29" s="2" t="s">
        <v>14</v>
      </c>
      <c r="G29" s="3" t="s">
        <v>15</v>
      </c>
      <c r="H29" s="2" t="s">
        <v>119</v>
      </c>
      <c r="I29" s="3" t="s">
        <v>117</v>
      </c>
    </row>
    <row r="30" spans="1:9" ht="15" customHeight="1" x14ac:dyDescent="0.2">
      <c r="A30" s="2" t="s">
        <v>54</v>
      </c>
      <c r="B30" s="4" t="s">
        <v>70</v>
      </c>
      <c r="C30" s="11" t="s">
        <v>71</v>
      </c>
      <c r="D30" s="2" t="s">
        <v>132</v>
      </c>
      <c r="E30" s="66">
        <v>1500000</v>
      </c>
      <c r="F30" s="2" t="s">
        <v>14</v>
      </c>
      <c r="G30" s="3" t="s">
        <v>15</v>
      </c>
      <c r="H30" s="2" t="s">
        <v>118</v>
      </c>
      <c r="I30" s="3" t="s">
        <v>117</v>
      </c>
    </row>
    <row r="31" spans="1:9" ht="15" customHeight="1" x14ac:dyDescent="0.2">
      <c r="A31" s="2" t="s">
        <v>54</v>
      </c>
      <c r="B31" s="4" t="s">
        <v>1</v>
      </c>
      <c r="C31" s="11" t="s">
        <v>124</v>
      </c>
      <c r="D31" s="2" t="s">
        <v>121</v>
      </c>
      <c r="E31" s="66">
        <v>11755000</v>
      </c>
      <c r="F31" s="2" t="s">
        <v>14</v>
      </c>
      <c r="G31" s="3" t="s">
        <v>15</v>
      </c>
      <c r="H31" s="2" t="s">
        <v>120</v>
      </c>
      <c r="I31" s="3" t="s">
        <v>117</v>
      </c>
    </row>
    <row r="32" spans="1:9" ht="15" customHeight="1" x14ac:dyDescent="0.2">
      <c r="A32" s="2" t="s">
        <v>54</v>
      </c>
      <c r="B32" s="4" t="s">
        <v>13</v>
      </c>
      <c r="C32" s="11" t="s">
        <v>178</v>
      </c>
      <c r="D32" s="2" t="s">
        <v>177</v>
      </c>
      <c r="E32" s="66">
        <f>-22559120+940000-5000000</f>
        <v>-26619120</v>
      </c>
      <c r="F32" s="2" t="s">
        <v>63</v>
      </c>
      <c r="G32" s="3" t="s">
        <v>179</v>
      </c>
      <c r="H32" s="2" t="s">
        <v>161</v>
      </c>
      <c r="I32" s="3" t="s">
        <v>173</v>
      </c>
    </row>
    <row r="33" spans="1:9" ht="15" customHeight="1" x14ac:dyDescent="0.2">
      <c r="A33" s="2" t="s">
        <v>54</v>
      </c>
      <c r="B33" s="4" t="s">
        <v>188</v>
      </c>
      <c r="C33" s="11" t="s">
        <v>189</v>
      </c>
      <c r="D33" s="2"/>
      <c r="E33" s="66">
        <f>+E32</f>
        <v>-26619120</v>
      </c>
      <c r="F33" s="2" t="s">
        <v>63</v>
      </c>
      <c r="G33" s="3" t="s">
        <v>179</v>
      </c>
      <c r="H33" s="2" t="s">
        <v>185</v>
      </c>
      <c r="I33" s="3" t="s">
        <v>173</v>
      </c>
    </row>
    <row r="34" spans="1:9" ht="15" customHeight="1" x14ac:dyDescent="0.2">
      <c r="A34" s="2" t="s">
        <v>54</v>
      </c>
      <c r="B34" s="4" t="s">
        <v>188</v>
      </c>
      <c r="C34" s="11" t="s">
        <v>189</v>
      </c>
      <c r="D34" s="2"/>
      <c r="E34" s="66">
        <f>21619120+5000000</f>
        <v>26619120</v>
      </c>
      <c r="F34" s="2" t="s">
        <v>63</v>
      </c>
      <c r="G34" s="3" t="s">
        <v>179</v>
      </c>
      <c r="H34" s="2" t="s">
        <v>185</v>
      </c>
      <c r="I34" s="3" t="s">
        <v>173</v>
      </c>
    </row>
    <row r="35" spans="1:9" ht="15" customHeight="1" x14ac:dyDescent="0.2">
      <c r="A35" s="2" t="s">
        <v>54</v>
      </c>
      <c r="B35" s="4" t="s">
        <v>43</v>
      </c>
      <c r="C35" s="11" t="s">
        <v>45</v>
      </c>
      <c r="D35" s="2" t="s">
        <v>60</v>
      </c>
      <c r="E35" s="66">
        <v>300000</v>
      </c>
      <c r="F35" s="2" t="s">
        <v>63</v>
      </c>
      <c r="G35" s="3" t="s">
        <v>82</v>
      </c>
      <c r="H35" s="2" t="s">
        <v>88</v>
      </c>
      <c r="I35" s="3" t="s">
        <v>81</v>
      </c>
    </row>
    <row r="36" spans="1:9" ht="15" customHeight="1" x14ac:dyDescent="0.2">
      <c r="A36" s="2" t="s">
        <v>54</v>
      </c>
      <c r="B36" s="4" t="s">
        <v>190</v>
      </c>
      <c r="C36" s="11" t="s">
        <v>247</v>
      </c>
      <c r="D36" s="2" t="s">
        <v>194</v>
      </c>
      <c r="E36" s="66">
        <v>400000</v>
      </c>
      <c r="F36" s="2" t="s">
        <v>63</v>
      </c>
      <c r="G36" s="3" t="s">
        <v>82</v>
      </c>
      <c r="H36" s="2" t="s">
        <v>191</v>
      </c>
      <c r="I36" s="3" t="s">
        <v>82</v>
      </c>
    </row>
    <row r="37" spans="1:9" ht="15" customHeight="1" x14ac:dyDescent="0.2">
      <c r="A37" s="2" t="s">
        <v>54</v>
      </c>
      <c r="B37" s="4" t="s">
        <v>188</v>
      </c>
      <c r="C37" s="11" t="s">
        <v>189</v>
      </c>
      <c r="D37" s="2"/>
      <c r="E37" s="66">
        <v>-700000</v>
      </c>
      <c r="F37" s="2" t="s">
        <v>63</v>
      </c>
      <c r="G37" s="3" t="s">
        <v>82</v>
      </c>
      <c r="H37" s="2" t="s">
        <v>185</v>
      </c>
      <c r="I37" s="3" t="s">
        <v>173</v>
      </c>
    </row>
    <row r="38" spans="1:9" ht="15" customHeight="1" x14ac:dyDescent="0.2">
      <c r="A38" s="2" t="s">
        <v>54</v>
      </c>
      <c r="B38" s="4" t="s">
        <v>188</v>
      </c>
      <c r="C38" s="11" t="s">
        <v>189</v>
      </c>
      <c r="D38" s="2"/>
      <c r="E38" s="66">
        <v>700000</v>
      </c>
      <c r="F38" s="2" t="s">
        <v>63</v>
      </c>
      <c r="G38" s="3" t="s">
        <v>82</v>
      </c>
      <c r="H38" s="2" t="s">
        <v>185</v>
      </c>
      <c r="I38" s="3" t="s">
        <v>173</v>
      </c>
    </row>
    <row r="39" spans="1:9" ht="15" customHeight="1" x14ac:dyDescent="0.2">
      <c r="A39" s="2" t="s">
        <v>54</v>
      </c>
      <c r="B39" s="4" t="s">
        <v>190</v>
      </c>
      <c r="C39" s="11" t="s">
        <v>247</v>
      </c>
      <c r="D39" s="2" t="s">
        <v>197</v>
      </c>
      <c r="E39" s="66">
        <v>400000</v>
      </c>
      <c r="F39" s="2" t="s">
        <v>63</v>
      </c>
      <c r="G39" s="3" t="s">
        <v>193</v>
      </c>
      <c r="H39" s="2" t="s">
        <v>191</v>
      </c>
      <c r="I39" s="3" t="s">
        <v>193</v>
      </c>
    </row>
    <row r="40" spans="1:9" ht="15" customHeight="1" x14ac:dyDescent="0.2">
      <c r="A40" s="2" t="s">
        <v>54</v>
      </c>
      <c r="B40" s="4" t="s">
        <v>188</v>
      </c>
      <c r="C40" s="11" t="s">
        <v>189</v>
      </c>
      <c r="D40" s="2"/>
      <c r="E40" s="66">
        <v>-400000</v>
      </c>
      <c r="F40" s="2" t="s">
        <v>63</v>
      </c>
      <c r="G40" s="3" t="s">
        <v>193</v>
      </c>
      <c r="H40" s="2" t="s">
        <v>185</v>
      </c>
      <c r="I40" s="3" t="s">
        <v>193</v>
      </c>
    </row>
    <row r="41" spans="1:9" ht="15" customHeight="1" x14ac:dyDescent="0.2">
      <c r="A41" s="2" t="s">
        <v>54</v>
      </c>
      <c r="B41" s="4" t="s">
        <v>188</v>
      </c>
      <c r="C41" s="11" t="s">
        <v>189</v>
      </c>
      <c r="D41" s="2"/>
      <c r="E41" s="66">
        <v>400000</v>
      </c>
      <c r="F41" s="2" t="s">
        <v>63</v>
      </c>
      <c r="G41" s="3" t="s">
        <v>193</v>
      </c>
      <c r="H41" s="2" t="s">
        <v>185</v>
      </c>
      <c r="I41" s="3" t="s">
        <v>193</v>
      </c>
    </row>
    <row r="42" spans="1:9" ht="15" customHeight="1" x14ac:dyDescent="0.2">
      <c r="A42" s="2" t="s">
        <v>54</v>
      </c>
      <c r="B42" s="4" t="s">
        <v>190</v>
      </c>
      <c r="C42" s="11" t="s">
        <v>247</v>
      </c>
      <c r="D42" s="2" t="s">
        <v>245</v>
      </c>
      <c r="E42" s="66">
        <v>400000</v>
      </c>
      <c r="F42" s="2" t="s">
        <v>63</v>
      </c>
      <c r="G42" s="3" t="s">
        <v>192</v>
      </c>
      <c r="H42" s="2" t="s">
        <v>191</v>
      </c>
      <c r="I42" s="3" t="s">
        <v>192</v>
      </c>
    </row>
    <row r="43" spans="1:9" ht="15" customHeight="1" x14ac:dyDescent="0.2">
      <c r="A43" s="2" t="s">
        <v>54</v>
      </c>
      <c r="B43" s="4" t="s">
        <v>188</v>
      </c>
      <c r="C43" s="11" t="s">
        <v>189</v>
      </c>
      <c r="D43" s="2"/>
      <c r="E43" s="66">
        <v>-400000</v>
      </c>
      <c r="F43" s="2" t="s">
        <v>63</v>
      </c>
      <c r="G43" s="3" t="s">
        <v>192</v>
      </c>
      <c r="H43" s="2" t="s">
        <v>185</v>
      </c>
      <c r="I43" s="3" t="s">
        <v>192</v>
      </c>
    </row>
    <row r="44" spans="1:9" ht="15" customHeight="1" x14ac:dyDescent="0.2">
      <c r="A44" s="2" t="s">
        <v>54</v>
      </c>
      <c r="B44" s="4" t="s">
        <v>188</v>
      </c>
      <c r="C44" s="11" t="s">
        <v>189</v>
      </c>
      <c r="D44" s="2"/>
      <c r="E44" s="66">
        <v>400000</v>
      </c>
      <c r="F44" s="2" t="s">
        <v>63</v>
      </c>
      <c r="G44" s="3" t="s">
        <v>192</v>
      </c>
      <c r="H44" s="2" t="s">
        <v>185</v>
      </c>
      <c r="I44" s="3" t="s">
        <v>192</v>
      </c>
    </row>
    <row r="45" spans="1:9" ht="15" customHeight="1" x14ac:dyDescent="0.2">
      <c r="A45" s="2" t="s">
        <v>54</v>
      </c>
      <c r="B45" s="4" t="s">
        <v>56</v>
      </c>
      <c r="C45" s="11" t="s">
        <v>57</v>
      </c>
      <c r="D45" s="2" t="s">
        <v>55</v>
      </c>
      <c r="E45" s="66">
        <v>500000</v>
      </c>
      <c r="F45" s="2" t="s">
        <v>63</v>
      </c>
      <c r="G45" s="3" t="s">
        <v>58</v>
      </c>
      <c r="H45" s="2" t="s">
        <v>59</v>
      </c>
      <c r="I45" s="3" t="s">
        <v>58</v>
      </c>
    </row>
    <row r="46" spans="1:9" ht="15" customHeight="1" x14ac:dyDescent="0.2">
      <c r="A46" s="2" t="s">
        <v>54</v>
      </c>
      <c r="B46" s="4" t="s">
        <v>61</v>
      </c>
      <c r="C46" s="11" t="s">
        <v>62</v>
      </c>
      <c r="D46" s="2" t="s">
        <v>60</v>
      </c>
      <c r="E46" s="66">
        <v>0</v>
      </c>
      <c r="F46" s="2" t="s">
        <v>63</v>
      </c>
      <c r="G46" s="3" t="s">
        <v>58</v>
      </c>
      <c r="H46" s="2" t="s">
        <v>198</v>
      </c>
      <c r="I46" s="3" t="s">
        <v>58</v>
      </c>
    </row>
    <row r="47" spans="1:9" ht="15" customHeight="1" x14ac:dyDescent="0.2">
      <c r="A47" s="2" t="s">
        <v>54</v>
      </c>
      <c r="B47" s="4" t="s">
        <v>152</v>
      </c>
      <c r="C47" s="11" t="s">
        <v>153</v>
      </c>
      <c r="D47" s="2" t="s">
        <v>64</v>
      </c>
      <c r="E47" s="66">
        <v>600000</v>
      </c>
      <c r="F47" s="2" t="s">
        <v>63</v>
      </c>
      <c r="G47" s="3" t="s">
        <v>58</v>
      </c>
      <c r="H47" s="2" t="s">
        <v>65</v>
      </c>
      <c r="I47" s="3" t="s">
        <v>58</v>
      </c>
    </row>
    <row r="48" spans="1:9" ht="15" customHeight="1" x14ac:dyDescent="0.2">
      <c r="A48" s="2" t="s">
        <v>54</v>
      </c>
      <c r="B48" s="4" t="s">
        <v>188</v>
      </c>
      <c r="C48" s="11" t="s">
        <v>189</v>
      </c>
      <c r="D48" s="2"/>
      <c r="E48" s="66">
        <v>-1100000</v>
      </c>
      <c r="F48" s="2" t="s">
        <v>63</v>
      </c>
      <c r="G48" s="3" t="s">
        <v>58</v>
      </c>
      <c r="H48" s="2" t="s">
        <v>185</v>
      </c>
      <c r="I48" s="3" t="s">
        <v>58</v>
      </c>
    </row>
    <row r="49" spans="1:9" ht="15" customHeight="1" x14ac:dyDescent="0.2">
      <c r="A49" s="2" t="s">
        <v>54</v>
      </c>
      <c r="B49" s="4" t="s">
        <v>188</v>
      </c>
      <c r="C49" s="11" t="s">
        <v>189</v>
      </c>
      <c r="D49" s="2"/>
      <c r="E49" s="66">
        <v>1100000</v>
      </c>
      <c r="F49" s="2" t="s">
        <v>63</v>
      </c>
      <c r="G49" s="3" t="s">
        <v>58</v>
      </c>
      <c r="H49" s="2" t="s">
        <v>185</v>
      </c>
      <c r="I49" s="3" t="s">
        <v>58</v>
      </c>
    </row>
    <row r="50" spans="1:9" ht="15" customHeight="1" x14ac:dyDescent="0.2">
      <c r="A50" s="2" t="s">
        <v>154</v>
      </c>
      <c r="B50" s="4" t="s">
        <v>74</v>
      </c>
      <c r="C50" s="11" t="s">
        <v>75</v>
      </c>
      <c r="D50" s="2" t="s">
        <v>155</v>
      </c>
      <c r="E50" s="66">
        <v>4000000</v>
      </c>
      <c r="F50" s="2" t="s">
        <v>63</v>
      </c>
      <c r="G50" s="3" t="s">
        <v>156</v>
      </c>
      <c r="H50" s="2" t="s">
        <v>157</v>
      </c>
      <c r="I50" s="3" t="s">
        <v>164</v>
      </c>
    </row>
    <row r="51" spans="1:9" ht="15" customHeight="1" x14ac:dyDescent="0.2">
      <c r="A51" s="2" t="s">
        <v>154</v>
      </c>
      <c r="B51" s="4" t="s">
        <v>8</v>
      </c>
      <c r="C51" s="11" t="s">
        <v>16</v>
      </c>
      <c r="D51" s="2" t="s">
        <v>158</v>
      </c>
      <c r="E51" s="66">
        <v>4472000</v>
      </c>
      <c r="F51" s="2" t="s">
        <v>63</v>
      </c>
      <c r="G51" s="3" t="s">
        <v>156</v>
      </c>
      <c r="H51" s="2" t="s">
        <v>180</v>
      </c>
      <c r="I51" s="3" t="s">
        <v>165</v>
      </c>
    </row>
    <row r="52" spans="1:9" ht="15" customHeight="1" x14ac:dyDescent="0.2">
      <c r="A52" s="2" t="s">
        <v>154</v>
      </c>
      <c r="B52" s="4" t="s">
        <v>160</v>
      </c>
      <c r="C52" s="11" t="s">
        <v>248</v>
      </c>
      <c r="D52" s="2" t="s">
        <v>159</v>
      </c>
      <c r="E52" s="66">
        <v>-350000</v>
      </c>
      <c r="F52" s="2" t="s">
        <v>63</v>
      </c>
      <c r="G52" s="3" t="s">
        <v>156</v>
      </c>
      <c r="H52" s="2" t="s">
        <v>161</v>
      </c>
      <c r="I52" s="3" t="s">
        <v>156</v>
      </c>
    </row>
    <row r="53" spans="1:9" ht="15" customHeight="1" x14ac:dyDescent="0.2">
      <c r="A53" s="2" t="s">
        <v>154</v>
      </c>
      <c r="B53" s="4" t="s">
        <v>9</v>
      </c>
      <c r="C53" s="11" t="s">
        <v>163</v>
      </c>
      <c r="D53" s="2" t="s">
        <v>162</v>
      </c>
      <c r="E53" s="66">
        <v>-8122000</v>
      </c>
      <c r="F53" s="2" t="s">
        <v>63</v>
      </c>
      <c r="G53" s="3" t="s">
        <v>156</v>
      </c>
      <c r="H53" s="2" t="s">
        <v>161</v>
      </c>
      <c r="I53" s="3" t="s">
        <v>156</v>
      </c>
    </row>
    <row r="54" spans="1:9" ht="15" customHeight="1" x14ac:dyDescent="0.2">
      <c r="A54" s="2" t="s">
        <v>22</v>
      </c>
      <c r="B54" s="4" t="s">
        <v>34</v>
      </c>
      <c r="C54" s="11" t="s">
        <v>35</v>
      </c>
      <c r="D54" s="2" t="s">
        <v>23</v>
      </c>
      <c r="E54" s="66">
        <v>-13133000</v>
      </c>
      <c r="F54" s="2" t="s">
        <v>207</v>
      </c>
      <c r="G54" s="3" t="s">
        <v>15</v>
      </c>
      <c r="H54" s="2" t="s">
        <v>36</v>
      </c>
      <c r="I54" s="3" t="s">
        <v>25</v>
      </c>
    </row>
    <row r="55" spans="1:9" ht="15" customHeight="1" x14ac:dyDescent="0.2">
      <c r="A55" s="2" t="s">
        <v>22</v>
      </c>
      <c r="B55" s="4" t="s">
        <v>43</v>
      </c>
      <c r="C55" s="11" t="s">
        <v>45</v>
      </c>
      <c r="D55" s="2" t="s">
        <v>42</v>
      </c>
      <c r="E55" s="66">
        <v>-11420000</v>
      </c>
      <c r="F55" s="2" t="s">
        <v>207</v>
      </c>
      <c r="G55" s="3" t="s">
        <v>15</v>
      </c>
      <c r="H55" s="2" t="s">
        <v>51</v>
      </c>
      <c r="I55" s="3" t="s">
        <v>25</v>
      </c>
    </row>
    <row r="56" spans="1:9" ht="15" customHeight="1" x14ac:dyDescent="0.2">
      <c r="A56" s="2" t="s">
        <v>22</v>
      </c>
      <c r="B56" s="4" t="s">
        <v>43</v>
      </c>
      <c r="C56" s="11" t="s">
        <v>45</v>
      </c>
      <c r="D56" s="2" t="s">
        <v>42</v>
      </c>
      <c r="E56" s="66">
        <v>14275000</v>
      </c>
      <c r="F56" s="2" t="s">
        <v>207</v>
      </c>
      <c r="G56" s="3" t="s">
        <v>15</v>
      </c>
      <c r="H56" s="2" t="s">
        <v>47</v>
      </c>
      <c r="I56" s="3" t="s">
        <v>25</v>
      </c>
    </row>
    <row r="57" spans="1:9" ht="15" customHeight="1" x14ac:dyDescent="0.2">
      <c r="A57" s="2" t="s">
        <v>22</v>
      </c>
      <c r="B57" s="4" t="s">
        <v>8</v>
      </c>
      <c r="C57" s="11" t="s">
        <v>16</v>
      </c>
      <c r="D57" s="2" t="s">
        <v>23</v>
      </c>
      <c r="E57" s="66">
        <v>-11420000</v>
      </c>
      <c r="F57" s="2" t="s">
        <v>207</v>
      </c>
      <c r="G57" s="3" t="s">
        <v>15</v>
      </c>
      <c r="H57" s="2" t="s">
        <v>52</v>
      </c>
      <c r="I57" s="3" t="s">
        <v>25</v>
      </c>
    </row>
    <row r="58" spans="1:9" ht="15" customHeight="1" x14ac:dyDescent="0.2">
      <c r="A58" s="2" t="s">
        <v>22</v>
      </c>
      <c r="B58" s="4" t="s">
        <v>8</v>
      </c>
      <c r="C58" s="11" t="s">
        <v>16</v>
      </c>
      <c r="D58" s="2" t="s">
        <v>23</v>
      </c>
      <c r="E58" s="66">
        <v>-3426000</v>
      </c>
      <c r="F58" s="2" t="s">
        <v>207</v>
      </c>
      <c r="G58" s="3" t="s">
        <v>15</v>
      </c>
      <c r="H58" s="2" t="s">
        <v>53</v>
      </c>
      <c r="I58" s="3" t="s">
        <v>25</v>
      </c>
    </row>
    <row r="59" spans="1:9" ht="15" customHeight="1" x14ac:dyDescent="0.2">
      <c r="A59" s="2" t="s">
        <v>22</v>
      </c>
      <c r="B59" s="4" t="s">
        <v>8</v>
      </c>
      <c r="C59" s="11" t="s">
        <v>16</v>
      </c>
      <c r="D59" s="2" t="s">
        <v>23</v>
      </c>
      <c r="E59" s="66">
        <v>8565000</v>
      </c>
      <c r="F59" s="2" t="s">
        <v>207</v>
      </c>
      <c r="G59" s="3" t="s">
        <v>15</v>
      </c>
      <c r="H59" s="2" t="s">
        <v>46</v>
      </c>
      <c r="I59" s="3" t="s">
        <v>25</v>
      </c>
    </row>
    <row r="60" spans="1:9" ht="15" customHeight="1" x14ac:dyDescent="0.2">
      <c r="A60" s="2" t="s">
        <v>22</v>
      </c>
      <c r="B60" s="4" t="s">
        <v>49</v>
      </c>
      <c r="C60" s="11" t="s">
        <v>37</v>
      </c>
      <c r="D60" s="2" t="s">
        <v>23</v>
      </c>
      <c r="E60" s="66">
        <v>17815200</v>
      </c>
      <c r="F60" s="2" t="s">
        <v>207</v>
      </c>
      <c r="G60" s="3" t="s">
        <v>15</v>
      </c>
      <c r="H60" s="2" t="s">
        <v>38</v>
      </c>
      <c r="I60" s="3" t="s">
        <v>25</v>
      </c>
    </row>
    <row r="61" spans="1:9" ht="15" customHeight="1" x14ac:dyDescent="0.2">
      <c r="A61" s="2" t="s">
        <v>22</v>
      </c>
      <c r="B61" s="4" t="s">
        <v>49</v>
      </c>
      <c r="C61" s="11" t="s">
        <v>37</v>
      </c>
      <c r="D61" s="2" t="s">
        <v>23</v>
      </c>
      <c r="E61" s="66">
        <v>17815200</v>
      </c>
      <c r="F61" s="2" t="s">
        <v>207</v>
      </c>
      <c r="G61" s="3" t="s">
        <v>15</v>
      </c>
      <c r="H61" s="2" t="s">
        <v>39</v>
      </c>
      <c r="I61" s="3" t="s">
        <v>25</v>
      </c>
    </row>
    <row r="62" spans="1:9" ht="15" customHeight="1" x14ac:dyDescent="0.2">
      <c r="A62" s="2" t="s">
        <v>22</v>
      </c>
      <c r="B62" s="4" t="s">
        <v>49</v>
      </c>
      <c r="C62" s="11" t="s">
        <v>37</v>
      </c>
      <c r="D62" s="2" t="s">
        <v>23</v>
      </c>
      <c r="E62" s="66">
        <v>17815200</v>
      </c>
      <c r="F62" s="2" t="s">
        <v>207</v>
      </c>
      <c r="G62" s="3" t="s">
        <v>15</v>
      </c>
      <c r="H62" s="2" t="s">
        <v>40</v>
      </c>
      <c r="I62" s="3" t="s">
        <v>25</v>
      </c>
    </row>
    <row r="63" spans="1:9" ht="15" customHeight="1" x14ac:dyDescent="0.2">
      <c r="A63" s="2" t="s">
        <v>22</v>
      </c>
      <c r="B63" s="4" t="s">
        <v>49</v>
      </c>
      <c r="C63" s="11" t="s">
        <v>37</v>
      </c>
      <c r="D63" s="2" t="s">
        <v>23</v>
      </c>
      <c r="E63" s="66">
        <v>17815200</v>
      </c>
      <c r="F63" s="2" t="s">
        <v>207</v>
      </c>
      <c r="G63" s="3" t="s">
        <v>15</v>
      </c>
      <c r="H63" s="2" t="s">
        <v>41</v>
      </c>
      <c r="I63" s="3" t="s">
        <v>25</v>
      </c>
    </row>
    <row r="64" spans="1:9" ht="15" customHeight="1" x14ac:dyDescent="0.2">
      <c r="A64" s="2" t="s">
        <v>22</v>
      </c>
      <c r="B64" s="4" t="s">
        <v>49</v>
      </c>
      <c r="C64" s="11" t="s">
        <v>37</v>
      </c>
      <c r="D64" s="2" t="s">
        <v>23</v>
      </c>
      <c r="E64" s="66">
        <v>-71260800</v>
      </c>
      <c r="F64" s="2" t="s">
        <v>207</v>
      </c>
      <c r="G64" s="3" t="s">
        <v>15</v>
      </c>
      <c r="H64" s="2" t="s">
        <v>50</v>
      </c>
      <c r="I64" s="3" t="s">
        <v>25</v>
      </c>
    </row>
    <row r="65" spans="1:9" ht="15" customHeight="1" x14ac:dyDescent="0.2">
      <c r="A65" s="2" t="s">
        <v>22</v>
      </c>
      <c r="B65" s="4" t="s">
        <v>29</v>
      </c>
      <c r="C65" s="11" t="s">
        <v>31</v>
      </c>
      <c r="D65" s="2" t="s">
        <v>23</v>
      </c>
      <c r="E65" s="66">
        <v>3140500</v>
      </c>
      <c r="F65" s="2" t="s">
        <v>207</v>
      </c>
      <c r="G65" s="3" t="s">
        <v>15</v>
      </c>
      <c r="H65" s="2" t="s">
        <v>33</v>
      </c>
      <c r="I65" s="3" t="s">
        <v>25</v>
      </c>
    </row>
    <row r="66" spans="1:9" ht="15" customHeight="1" x14ac:dyDescent="0.2">
      <c r="A66" s="2" t="s">
        <v>22</v>
      </c>
      <c r="B66" s="4" t="s">
        <v>30</v>
      </c>
      <c r="C66" s="11" t="s">
        <v>32</v>
      </c>
      <c r="D66" s="2" t="s">
        <v>23</v>
      </c>
      <c r="E66" s="66">
        <v>1427500</v>
      </c>
      <c r="F66" s="2" t="s">
        <v>207</v>
      </c>
      <c r="G66" s="3" t="s">
        <v>15</v>
      </c>
      <c r="H66" s="2" t="s">
        <v>33</v>
      </c>
      <c r="I66" s="3" t="s">
        <v>25</v>
      </c>
    </row>
    <row r="67" spans="1:9" ht="15" customHeight="1" x14ac:dyDescent="0.2">
      <c r="A67" s="2" t="s">
        <v>22</v>
      </c>
      <c r="B67" s="4" t="s">
        <v>44</v>
      </c>
      <c r="C67" s="11" t="s">
        <v>249</v>
      </c>
      <c r="D67" s="2" t="s">
        <v>23</v>
      </c>
      <c r="E67" s="66">
        <v>1142000</v>
      </c>
      <c r="F67" s="2" t="s">
        <v>207</v>
      </c>
      <c r="G67" s="3" t="s">
        <v>15</v>
      </c>
      <c r="H67" s="2" t="s">
        <v>27</v>
      </c>
      <c r="I67" s="3" t="s">
        <v>25</v>
      </c>
    </row>
    <row r="68" spans="1:9" ht="15" customHeight="1" x14ac:dyDescent="0.2">
      <c r="A68" s="2" t="s">
        <v>22</v>
      </c>
      <c r="B68" s="4" t="s">
        <v>44</v>
      </c>
      <c r="C68" s="11" t="s">
        <v>249</v>
      </c>
      <c r="D68" s="2" t="s">
        <v>23</v>
      </c>
      <c r="E68" s="66">
        <v>7423000</v>
      </c>
      <c r="F68" s="2" t="s">
        <v>207</v>
      </c>
      <c r="G68" s="3" t="s">
        <v>15</v>
      </c>
      <c r="H68" s="2" t="s">
        <v>28</v>
      </c>
      <c r="I68" s="3" t="s">
        <v>25</v>
      </c>
    </row>
    <row r="69" spans="1:9" ht="15" customHeight="1" x14ac:dyDescent="0.2">
      <c r="A69" s="2" t="s">
        <v>22</v>
      </c>
      <c r="B69" s="4" t="s">
        <v>44</v>
      </c>
      <c r="C69" s="11" t="s">
        <v>249</v>
      </c>
      <c r="D69" s="2" t="s">
        <v>23</v>
      </c>
      <c r="E69" s="66">
        <v>3426000</v>
      </c>
      <c r="F69" s="2" t="s">
        <v>207</v>
      </c>
      <c r="G69" s="3" t="s">
        <v>15</v>
      </c>
      <c r="H69" s="2" t="s">
        <v>48</v>
      </c>
      <c r="I69" s="3" t="s">
        <v>25</v>
      </c>
    </row>
    <row r="70" spans="1:9" ht="15" customHeight="1" x14ac:dyDescent="0.2">
      <c r="A70" s="2" t="s">
        <v>12</v>
      </c>
      <c r="B70" s="4" t="s">
        <v>140</v>
      </c>
      <c r="C70" s="11" t="s">
        <v>141</v>
      </c>
      <c r="D70" s="2" t="s">
        <v>146</v>
      </c>
      <c r="E70" s="66">
        <v>-17000000</v>
      </c>
      <c r="F70" s="2" t="s">
        <v>14</v>
      </c>
      <c r="G70" s="3" t="s">
        <v>80</v>
      </c>
      <c r="H70" s="2" t="s">
        <v>151</v>
      </c>
      <c r="I70" s="3" t="s">
        <v>117</v>
      </c>
    </row>
    <row r="71" spans="1:9" ht="15" customHeight="1" x14ac:dyDescent="0.2">
      <c r="A71" s="2" t="s">
        <v>12</v>
      </c>
      <c r="B71" s="4" t="s">
        <v>140</v>
      </c>
      <c r="C71" s="11" t="s">
        <v>141</v>
      </c>
      <c r="D71" s="2" t="s">
        <v>145</v>
      </c>
      <c r="E71" s="66">
        <v>-6852000</v>
      </c>
      <c r="F71" s="2" t="s">
        <v>14</v>
      </c>
      <c r="G71" s="3" t="s">
        <v>80</v>
      </c>
      <c r="H71" s="2" t="s">
        <v>150</v>
      </c>
      <c r="I71" s="3" t="s">
        <v>117</v>
      </c>
    </row>
    <row r="72" spans="1:9" ht="15" customHeight="1" x14ac:dyDescent="0.2">
      <c r="A72" s="2" t="s">
        <v>12</v>
      </c>
      <c r="B72" s="4" t="s">
        <v>113</v>
      </c>
      <c r="C72" s="11" t="s">
        <v>112</v>
      </c>
      <c r="D72" s="2" t="s">
        <v>109</v>
      </c>
      <c r="E72" s="66">
        <v>2550000</v>
      </c>
      <c r="F72" s="2" t="s">
        <v>14</v>
      </c>
      <c r="G72" s="3" t="s">
        <v>80</v>
      </c>
      <c r="H72" s="2" t="s">
        <v>114</v>
      </c>
      <c r="I72" s="3" t="s">
        <v>103</v>
      </c>
    </row>
    <row r="73" spans="1:9" ht="15" customHeight="1" x14ac:dyDescent="0.2">
      <c r="A73" s="2" t="s">
        <v>12</v>
      </c>
      <c r="B73" s="4" t="s">
        <v>169</v>
      </c>
      <c r="C73" s="11" t="s">
        <v>170</v>
      </c>
      <c r="D73" s="2" t="s">
        <v>171</v>
      </c>
      <c r="E73" s="66">
        <v>200000</v>
      </c>
      <c r="F73" s="2" t="s">
        <v>14</v>
      </c>
      <c r="G73" s="3" t="s">
        <v>80</v>
      </c>
      <c r="H73" s="2" t="s">
        <v>172</v>
      </c>
      <c r="I73" s="3" t="s">
        <v>173</v>
      </c>
    </row>
    <row r="74" spans="1:9" ht="15" customHeight="1" x14ac:dyDescent="0.2">
      <c r="A74" s="2" t="s">
        <v>12</v>
      </c>
      <c r="B74" s="4" t="s">
        <v>7</v>
      </c>
      <c r="C74" s="11" t="s">
        <v>67</v>
      </c>
      <c r="D74" s="2" t="s">
        <v>110</v>
      </c>
      <c r="E74" s="66">
        <v>60000</v>
      </c>
      <c r="F74" s="2" t="s">
        <v>14</v>
      </c>
      <c r="G74" s="3" t="s">
        <v>80</v>
      </c>
      <c r="H74" s="2" t="s">
        <v>108</v>
      </c>
      <c r="I74" s="3" t="s">
        <v>115</v>
      </c>
    </row>
    <row r="75" spans="1:9" ht="15" customHeight="1" x14ac:dyDescent="0.2">
      <c r="A75" s="2" t="s">
        <v>12</v>
      </c>
      <c r="B75" s="4" t="s">
        <v>7</v>
      </c>
      <c r="C75" s="11" t="s">
        <v>67</v>
      </c>
      <c r="D75" s="2" t="s">
        <v>110</v>
      </c>
      <c r="E75" s="66">
        <v>120000</v>
      </c>
      <c r="F75" s="2" t="s">
        <v>14</v>
      </c>
      <c r="G75" s="3" t="s">
        <v>80</v>
      </c>
      <c r="H75" s="2" t="s">
        <v>105</v>
      </c>
      <c r="I75" s="3" t="s">
        <v>115</v>
      </c>
    </row>
    <row r="76" spans="1:9" ht="15" customHeight="1" x14ac:dyDescent="0.2">
      <c r="A76" s="2" t="s">
        <v>12</v>
      </c>
      <c r="B76" s="4" t="s">
        <v>7</v>
      </c>
      <c r="C76" s="11" t="s">
        <v>67</v>
      </c>
      <c r="D76" s="2" t="s">
        <v>111</v>
      </c>
      <c r="E76" s="66">
        <v>150000</v>
      </c>
      <c r="F76" s="2" t="s">
        <v>14</v>
      </c>
      <c r="G76" s="3" t="s">
        <v>80</v>
      </c>
      <c r="H76" s="2" t="s">
        <v>107</v>
      </c>
      <c r="I76" s="3" t="s">
        <v>115</v>
      </c>
    </row>
    <row r="77" spans="1:9" ht="15" customHeight="1" x14ac:dyDescent="0.2">
      <c r="A77" s="2" t="s">
        <v>12</v>
      </c>
      <c r="B77" s="4" t="s">
        <v>7</v>
      </c>
      <c r="C77" s="11" t="s">
        <v>67</v>
      </c>
      <c r="D77" s="2" t="s">
        <v>110</v>
      </c>
      <c r="E77" s="66">
        <v>362000</v>
      </c>
      <c r="F77" s="2" t="s">
        <v>14</v>
      </c>
      <c r="G77" s="3" t="s">
        <v>80</v>
      </c>
      <c r="H77" s="2" t="s">
        <v>246</v>
      </c>
      <c r="I77" s="3" t="s">
        <v>115</v>
      </c>
    </row>
    <row r="78" spans="1:9" ht="15" customHeight="1" x14ac:dyDescent="0.2">
      <c r="A78" s="2" t="s">
        <v>12</v>
      </c>
      <c r="B78" s="4" t="s">
        <v>7</v>
      </c>
      <c r="C78" s="11" t="s">
        <v>67</v>
      </c>
      <c r="D78" s="2" t="s">
        <v>83</v>
      </c>
      <c r="E78" s="66">
        <v>640000</v>
      </c>
      <c r="F78" s="2" t="s">
        <v>14</v>
      </c>
      <c r="G78" s="3" t="s">
        <v>80</v>
      </c>
      <c r="H78" s="2" t="s">
        <v>106</v>
      </c>
      <c r="I78" s="3" t="s">
        <v>115</v>
      </c>
    </row>
    <row r="79" spans="1:9" ht="15" customHeight="1" x14ac:dyDescent="0.2">
      <c r="A79" s="2" t="s">
        <v>12</v>
      </c>
      <c r="B79" s="4" t="s">
        <v>7</v>
      </c>
      <c r="C79" s="11" t="s">
        <v>67</v>
      </c>
      <c r="D79" s="2" t="s">
        <v>78</v>
      </c>
      <c r="E79" s="66">
        <v>645467</v>
      </c>
      <c r="F79" s="2" t="s">
        <v>14</v>
      </c>
      <c r="G79" s="3" t="s">
        <v>80</v>
      </c>
      <c r="H79" s="2" t="s">
        <v>104</v>
      </c>
      <c r="I79" s="3" t="s">
        <v>103</v>
      </c>
    </row>
    <row r="80" spans="1:9" ht="15" customHeight="1" x14ac:dyDescent="0.2">
      <c r="A80" s="2" t="s">
        <v>12</v>
      </c>
      <c r="B80" s="4" t="s">
        <v>96</v>
      </c>
      <c r="C80" s="11" t="s">
        <v>97</v>
      </c>
      <c r="D80" s="2" t="s">
        <v>60</v>
      </c>
      <c r="E80" s="66">
        <v>140000</v>
      </c>
      <c r="F80" s="2" t="s">
        <v>14</v>
      </c>
      <c r="G80" s="3" t="s">
        <v>80</v>
      </c>
      <c r="H80" s="2" t="s">
        <v>99</v>
      </c>
      <c r="I80" s="3" t="s">
        <v>81</v>
      </c>
    </row>
    <row r="81" spans="1:9" ht="15" customHeight="1" x14ac:dyDescent="0.2">
      <c r="A81" s="2" t="s">
        <v>12</v>
      </c>
      <c r="B81" s="4" t="s">
        <v>96</v>
      </c>
      <c r="C81" s="11" t="s">
        <v>97</v>
      </c>
      <c r="D81" s="2" t="s">
        <v>90</v>
      </c>
      <c r="E81" s="66">
        <v>800000</v>
      </c>
      <c r="F81" s="2" t="s">
        <v>14</v>
      </c>
      <c r="G81" s="3" t="s">
        <v>80</v>
      </c>
      <c r="H81" s="2" t="s">
        <v>98</v>
      </c>
      <c r="I81" s="3" t="s">
        <v>81</v>
      </c>
    </row>
    <row r="82" spans="1:9" ht="15" customHeight="1" x14ac:dyDescent="0.2">
      <c r="A82" s="2" t="s">
        <v>12</v>
      </c>
      <c r="B82" s="4" t="s">
        <v>166</v>
      </c>
      <c r="C82" s="11" t="s">
        <v>167</v>
      </c>
      <c r="D82" s="2" t="s">
        <v>168</v>
      </c>
      <c r="E82" s="66">
        <v>333000</v>
      </c>
      <c r="F82" s="2" t="s">
        <v>14</v>
      </c>
      <c r="G82" s="3" t="s">
        <v>80</v>
      </c>
      <c r="H82" s="2" t="s">
        <v>174</v>
      </c>
      <c r="I82" s="3" t="s">
        <v>173</v>
      </c>
    </row>
    <row r="83" spans="1:9" ht="15" customHeight="1" x14ac:dyDescent="0.2">
      <c r="A83" s="2" t="s">
        <v>12</v>
      </c>
      <c r="B83" s="4" t="s">
        <v>183</v>
      </c>
      <c r="C83" s="11" t="s">
        <v>184</v>
      </c>
      <c r="D83" s="2"/>
      <c r="E83" s="66">
        <v>-18791533</v>
      </c>
      <c r="F83" s="2" t="s">
        <v>14</v>
      </c>
      <c r="G83" s="3" t="s">
        <v>80</v>
      </c>
      <c r="H83" s="2" t="s">
        <v>185</v>
      </c>
      <c r="I83" s="3" t="s">
        <v>173</v>
      </c>
    </row>
    <row r="84" spans="1:9" ht="15" customHeight="1" x14ac:dyDescent="0.2">
      <c r="A84" s="2" t="s">
        <v>12</v>
      </c>
      <c r="B84" s="4" t="s">
        <v>183</v>
      </c>
      <c r="C84" s="11" t="s">
        <v>184</v>
      </c>
      <c r="D84" s="2"/>
      <c r="E84" s="66">
        <v>18791533</v>
      </c>
      <c r="F84" s="2" t="s">
        <v>14</v>
      </c>
      <c r="G84" s="3" t="s">
        <v>80</v>
      </c>
      <c r="H84" s="2" t="s">
        <v>185</v>
      </c>
      <c r="I84" s="3" t="s">
        <v>173</v>
      </c>
    </row>
    <row r="85" spans="1:9" ht="15" customHeight="1" x14ac:dyDescent="0.2">
      <c r="A85" s="2" t="s">
        <v>12</v>
      </c>
      <c r="B85" s="4" t="s">
        <v>7</v>
      </c>
      <c r="C85" s="11" t="s">
        <v>67</v>
      </c>
      <c r="D85" s="2" t="s">
        <v>66</v>
      </c>
      <c r="E85" s="66">
        <v>70000</v>
      </c>
      <c r="F85" s="2" t="s">
        <v>63</v>
      </c>
      <c r="G85" s="3" t="s">
        <v>68</v>
      </c>
      <c r="H85" s="2" t="s">
        <v>199</v>
      </c>
      <c r="I85" s="3" t="s">
        <v>68</v>
      </c>
    </row>
    <row r="86" spans="1:9" ht="15" customHeight="1" x14ac:dyDescent="0.2">
      <c r="A86" s="2" t="s">
        <v>12</v>
      </c>
      <c r="B86" s="4" t="s">
        <v>187</v>
      </c>
      <c r="C86" s="11" t="s">
        <v>167</v>
      </c>
      <c r="D86" s="2" t="s">
        <v>186</v>
      </c>
      <c r="E86" s="66">
        <v>-70000</v>
      </c>
      <c r="F86" s="2" t="s">
        <v>63</v>
      </c>
      <c r="G86" s="3" t="s">
        <v>68</v>
      </c>
      <c r="H86" s="2" t="s">
        <v>161</v>
      </c>
      <c r="I86" s="3" t="s">
        <v>173</v>
      </c>
    </row>
    <row r="87" spans="1:9" ht="15" customHeight="1" x14ac:dyDescent="0.2">
      <c r="A87" s="2" t="s">
        <v>12</v>
      </c>
      <c r="B87" s="4" t="s">
        <v>140</v>
      </c>
      <c r="C87" s="11" t="s">
        <v>141</v>
      </c>
      <c r="D87" s="2" t="s">
        <v>142</v>
      </c>
      <c r="E87" s="66">
        <v>-10278000</v>
      </c>
      <c r="F87" s="2" t="s">
        <v>14</v>
      </c>
      <c r="G87" s="3" t="s">
        <v>116</v>
      </c>
      <c r="H87" s="2" t="s">
        <v>147</v>
      </c>
      <c r="I87" s="3" t="s">
        <v>117</v>
      </c>
    </row>
    <row r="88" spans="1:9" ht="15" customHeight="1" x14ac:dyDescent="0.2">
      <c r="A88" s="2" t="s">
        <v>12</v>
      </c>
      <c r="B88" s="4" t="s">
        <v>20</v>
      </c>
      <c r="C88" s="11" t="s">
        <v>21</v>
      </c>
      <c r="D88" s="2" t="s">
        <v>143</v>
      </c>
      <c r="E88" s="66">
        <v>-3426000</v>
      </c>
      <c r="F88" s="2" t="s">
        <v>14</v>
      </c>
      <c r="G88" s="3" t="s">
        <v>116</v>
      </c>
      <c r="H88" s="2" t="s">
        <v>148</v>
      </c>
      <c r="I88" s="3" t="s">
        <v>117</v>
      </c>
    </row>
    <row r="89" spans="1:9" ht="15" customHeight="1" x14ac:dyDescent="0.2">
      <c r="A89" s="2" t="s">
        <v>12</v>
      </c>
      <c r="B89" s="4" t="s">
        <v>70</v>
      </c>
      <c r="C89" s="11" t="s">
        <v>71</v>
      </c>
      <c r="D89" s="2" t="s">
        <v>138</v>
      </c>
      <c r="E89" s="66">
        <v>1000000</v>
      </c>
      <c r="F89" s="2" t="s">
        <v>14</v>
      </c>
      <c r="G89" s="3" t="s">
        <v>116</v>
      </c>
      <c r="H89" s="2" t="s">
        <v>137</v>
      </c>
      <c r="I89" s="3" t="s">
        <v>117</v>
      </c>
    </row>
    <row r="90" spans="1:9" ht="15" customHeight="1" x14ac:dyDescent="0.2">
      <c r="A90" s="2" t="s">
        <v>12</v>
      </c>
      <c r="B90" s="4" t="s">
        <v>1</v>
      </c>
      <c r="C90" s="11" t="s">
        <v>124</v>
      </c>
      <c r="D90" s="2" t="s">
        <v>144</v>
      </c>
      <c r="E90" s="66">
        <v>-2969200</v>
      </c>
      <c r="F90" s="2" t="s">
        <v>14</v>
      </c>
      <c r="G90" s="3" t="s">
        <v>116</v>
      </c>
      <c r="H90" s="2" t="s">
        <v>149</v>
      </c>
      <c r="I90" s="3" t="s">
        <v>117</v>
      </c>
    </row>
    <row r="91" spans="1:9" ht="15" customHeight="1" x14ac:dyDescent="0.2">
      <c r="A91" s="2" t="s">
        <v>12</v>
      </c>
      <c r="B91" s="4" t="s">
        <v>1</v>
      </c>
      <c r="C91" s="11" t="s">
        <v>124</v>
      </c>
      <c r="D91" s="2" t="s">
        <v>139</v>
      </c>
      <c r="E91" s="66">
        <v>1500000</v>
      </c>
      <c r="F91" s="2" t="s">
        <v>14</v>
      </c>
      <c r="G91" s="3" t="s">
        <v>116</v>
      </c>
      <c r="H91" s="2" t="s">
        <v>136</v>
      </c>
      <c r="I91" s="3" t="s">
        <v>117</v>
      </c>
    </row>
    <row r="92" spans="1:9" ht="15" customHeight="1" x14ac:dyDescent="0.2">
      <c r="A92" s="2" t="s">
        <v>12</v>
      </c>
      <c r="B92" s="4" t="s">
        <v>1</v>
      </c>
      <c r="C92" s="11" t="s">
        <v>124</v>
      </c>
      <c r="D92" s="2" t="s">
        <v>127</v>
      </c>
      <c r="E92" s="66">
        <v>4000000</v>
      </c>
      <c r="F92" s="2" t="s">
        <v>14</v>
      </c>
      <c r="G92" s="3" t="s">
        <v>116</v>
      </c>
      <c r="H92" s="2" t="s">
        <v>128</v>
      </c>
      <c r="I92" s="3" t="s">
        <v>117</v>
      </c>
    </row>
    <row r="93" spans="1:9" ht="15" customHeight="1" x14ac:dyDescent="0.2">
      <c r="A93" s="2" t="s">
        <v>12</v>
      </c>
      <c r="B93" s="4" t="s">
        <v>1</v>
      </c>
      <c r="C93" s="11" t="s">
        <v>124</v>
      </c>
      <c r="D93" s="2" t="s">
        <v>131</v>
      </c>
      <c r="E93" s="66">
        <v>4000000</v>
      </c>
      <c r="F93" s="2" t="s">
        <v>14</v>
      </c>
      <c r="G93" s="3" t="s">
        <v>116</v>
      </c>
      <c r="H93" s="2" t="s">
        <v>129</v>
      </c>
      <c r="I93" s="3" t="s">
        <v>117</v>
      </c>
    </row>
    <row r="94" spans="1:9" ht="15" customHeight="1" x14ac:dyDescent="0.2">
      <c r="A94" s="2" t="s">
        <v>12</v>
      </c>
      <c r="B94" s="4" t="s">
        <v>1</v>
      </c>
      <c r="C94" s="11" t="s">
        <v>124</v>
      </c>
      <c r="D94" s="2" t="s">
        <v>138</v>
      </c>
      <c r="E94" s="66">
        <v>5500000</v>
      </c>
      <c r="F94" s="2" t="s">
        <v>14</v>
      </c>
      <c r="G94" s="3" t="s">
        <v>116</v>
      </c>
      <c r="H94" s="2" t="s">
        <v>135</v>
      </c>
      <c r="I94" s="3" t="s">
        <v>117</v>
      </c>
    </row>
    <row r="95" spans="1:9" ht="15" customHeight="1" x14ac:dyDescent="0.2">
      <c r="A95" s="2" t="s">
        <v>12</v>
      </c>
      <c r="B95" s="4" t="s">
        <v>1</v>
      </c>
      <c r="C95" s="11" t="s">
        <v>124</v>
      </c>
      <c r="D95" s="2" t="s">
        <v>131</v>
      </c>
      <c r="E95" s="66">
        <v>9000000</v>
      </c>
      <c r="F95" s="2" t="s">
        <v>14</v>
      </c>
      <c r="G95" s="3" t="s">
        <v>116</v>
      </c>
      <c r="H95" s="2" t="s">
        <v>134</v>
      </c>
      <c r="I95" s="3" t="s">
        <v>117</v>
      </c>
    </row>
    <row r="96" spans="1:9" ht="15" customHeight="1" x14ac:dyDescent="0.2">
      <c r="A96" s="2" t="s">
        <v>12</v>
      </c>
      <c r="B96" s="4" t="s">
        <v>1</v>
      </c>
      <c r="C96" s="11" t="s">
        <v>124</v>
      </c>
      <c r="D96" s="2" t="s">
        <v>133</v>
      </c>
      <c r="E96" s="66">
        <f>15525200-940000-5060467</f>
        <v>9524733</v>
      </c>
      <c r="F96" s="2" t="s">
        <v>14</v>
      </c>
      <c r="G96" s="3" t="s">
        <v>116</v>
      </c>
      <c r="H96" s="2" t="s">
        <v>130</v>
      </c>
      <c r="I96" s="3" t="s">
        <v>117</v>
      </c>
    </row>
    <row r="97" spans="1:9" ht="15" customHeight="1" x14ac:dyDescent="0.2">
      <c r="A97" s="2" t="s">
        <v>12</v>
      </c>
      <c r="B97" s="4" t="s">
        <v>183</v>
      </c>
      <c r="C97" s="11" t="s">
        <v>184</v>
      </c>
      <c r="D97" s="2"/>
      <c r="E97" s="66">
        <f>-22912000+5060467</f>
        <v>-17851533</v>
      </c>
      <c r="F97" s="2" t="s">
        <v>14</v>
      </c>
      <c r="G97" s="3" t="s">
        <v>116</v>
      </c>
      <c r="H97" s="2" t="s">
        <v>185</v>
      </c>
      <c r="I97" s="3" t="s">
        <v>173</v>
      </c>
    </row>
    <row r="98" spans="1:9" ht="15" customHeight="1" x14ac:dyDescent="0.2">
      <c r="A98" s="2" t="s">
        <v>12</v>
      </c>
      <c r="B98" s="4" t="s">
        <v>183</v>
      </c>
      <c r="C98" s="11" t="s">
        <v>184</v>
      </c>
      <c r="D98" s="2"/>
      <c r="E98" s="66">
        <v>17851533</v>
      </c>
      <c r="F98" s="2" t="s">
        <v>14</v>
      </c>
      <c r="G98" s="3" t="s">
        <v>116</v>
      </c>
      <c r="H98" s="2" t="s">
        <v>185</v>
      </c>
      <c r="I98" s="3" t="s">
        <v>173</v>
      </c>
    </row>
    <row r="99" spans="1:9" ht="15" customHeight="1" x14ac:dyDescent="0.2">
      <c r="A99" s="2" t="s">
        <v>12</v>
      </c>
      <c r="B99" s="4" t="s">
        <v>7</v>
      </c>
      <c r="C99" s="11" t="s">
        <v>67</v>
      </c>
      <c r="D99" s="2" t="s">
        <v>242</v>
      </c>
      <c r="E99" s="66">
        <v>4500000</v>
      </c>
      <c r="F99" s="2" t="s">
        <v>14</v>
      </c>
      <c r="G99" s="3" t="s">
        <v>80</v>
      </c>
      <c r="H99" s="2" t="s">
        <v>240</v>
      </c>
      <c r="I99" s="3" t="s">
        <v>173</v>
      </c>
    </row>
    <row r="100" spans="1:9" ht="15" customHeight="1" x14ac:dyDescent="0.2">
      <c r="A100" s="2" t="s">
        <v>12</v>
      </c>
      <c r="B100" s="4" t="s">
        <v>241</v>
      </c>
      <c r="C100" s="11" t="s">
        <v>251</v>
      </c>
      <c r="D100" s="2" t="s">
        <v>171</v>
      </c>
      <c r="E100" s="66">
        <v>-4500000</v>
      </c>
      <c r="F100" s="2" t="s">
        <v>14</v>
      </c>
      <c r="G100" s="3" t="s">
        <v>80</v>
      </c>
      <c r="H100" s="2" t="s">
        <v>161</v>
      </c>
      <c r="I100" s="3" t="s">
        <v>173</v>
      </c>
    </row>
    <row r="101" spans="1:9" ht="15" customHeight="1" x14ac:dyDescent="0.2">
      <c r="A101" s="84"/>
      <c r="B101" s="85"/>
      <c r="C101" s="86"/>
      <c r="D101" s="87" t="s">
        <v>5</v>
      </c>
      <c r="E101" s="88">
        <f>SUM(E10:E100)</f>
        <v>0</v>
      </c>
      <c r="F101" s="84"/>
      <c r="G101" s="89"/>
      <c r="H101" s="84"/>
      <c r="I101" s="89"/>
    </row>
    <row r="102" spans="1:9" ht="12.75" customHeight="1" x14ac:dyDescent="0.2"/>
    <row r="103" spans="1:9" hidden="1" x14ac:dyDescent="0.2">
      <c r="E103" s="8">
        <f>SUBTOTAL(9,E10:E102)</f>
        <v>0</v>
      </c>
    </row>
    <row r="104" spans="1:9" x14ac:dyDescent="0.2">
      <c r="E104" s="8"/>
    </row>
    <row r="105" spans="1:9" x14ac:dyDescent="0.2">
      <c r="E105" s="8"/>
    </row>
    <row r="106" spans="1:9" x14ac:dyDescent="0.2">
      <c r="E106" s="8">
        <f>SUBTOTAL(9,E10:E105)</f>
        <v>0</v>
      </c>
    </row>
    <row r="109" spans="1:9" x14ac:dyDescent="0.2">
      <c r="E109" s="9"/>
    </row>
    <row r="110" spans="1:9" x14ac:dyDescent="0.2">
      <c r="E110" s="9"/>
    </row>
    <row r="111" spans="1:9" x14ac:dyDescent="0.2">
      <c r="E111" s="9"/>
    </row>
  </sheetData>
  <autoFilter ref="A10:I101"/>
  <sortState ref="A5:M90">
    <sortCondition ref="A5:A90"/>
    <sortCondition ref="G5:G90"/>
    <sortCondition ref="B5:B90"/>
  </sortState>
  <mergeCells count="2">
    <mergeCell ref="B1:E1"/>
    <mergeCell ref="B2:E2"/>
  </mergeCells>
  <dataValidations disablePrompts="1" count="1">
    <dataValidation errorStyle="information" allowBlank="1" showInputMessage="1" showErrorMessage="1" errorTitle="Falta Información" error="Favor incluir la descripción del requerimiento. Gracias" sqref="H90:H92 H98:H99"/>
  </dataValidations>
  <printOptions horizontalCentered="1"/>
  <pageMargins left="0.19685039370078741" right="0.19685039370078741" top="0.74803149606299213" bottom="0.74803149606299213" header="0.31496062992125984" footer="0.31496062992125984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FID 544-2</vt:lpstr>
      <vt:lpstr>FID 544-3</vt:lpstr>
      <vt:lpstr>FID 544-16</vt:lpstr>
      <vt:lpstr>Consolidado FID 544</vt:lpstr>
      <vt:lpstr>FONAFIFO</vt:lpstr>
      <vt:lpstr>Consolidado</vt:lpstr>
      <vt:lpstr>SIPP FID 544</vt:lpstr>
      <vt:lpstr>SIPP FID FONAFIFO</vt:lpstr>
      <vt:lpstr>Detalle</vt:lpstr>
      <vt:lpstr>Detalle!Print_Area</vt:lpstr>
      <vt:lpstr>FONAFIFO!Print_Area</vt:lpstr>
      <vt:lpstr>Detalle!Print_Titles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Zoila Rodríguez Tencio</cp:lastModifiedBy>
  <cp:lastPrinted>2015-03-27T21:48:41Z</cp:lastPrinted>
  <dcterms:created xsi:type="dcterms:W3CDTF">1996-11-27T10:00:04Z</dcterms:created>
  <dcterms:modified xsi:type="dcterms:W3CDTF">2015-03-31T16:19:10Z</dcterms:modified>
</cp:coreProperties>
</file>