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.4 Varaciones\Variación N° 1\"/>
    </mc:Choice>
  </mc:AlternateContent>
  <bookViews>
    <workbookView xWindow="0" yWindow="0" windowWidth="15360" windowHeight="7650" firstSheet="1" activeTab="7"/>
  </bookViews>
  <sheets>
    <sheet name="FID 544-02" sheetId="2" r:id="rId1"/>
    <sheet name="FID 544-03" sheetId="8" r:id="rId2"/>
    <sheet name="FID 544-016" sheetId="9" r:id="rId3"/>
    <sheet name="CONSOLIDADO" sheetId="10" r:id="rId4"/>
    <sheet name="FONAFIFO" sheetId="11" r:id="rId5"/>
    <sheet name="SIPP" sheetId="12" r:id="rId6"/>
    <sheet name="Hoja1" sheetId="13" r:id="rId7"/>
    <sheet name="B.D MODIFICACIÓN" sheetId="1" r:id="rId8"/>
    <sheet name="Hoja2" sheetId="14" r:id="rId9"/>
  </sheets>
  <definedNames>
    <definedName name="_xlnm._FilterDatabase" localSheetId="7" hidden="1">'B.D MODIFICACIÓN'!$A$7:$Y$226</definedName>
    <definedName name="_xlnm.Print_Area" localSheetId="2">'FID 544-016'!$A$1:$I$47</definedName>
    <definedName name="_xlnm.Print_Area" localSheetId="1">'FID 544-03'!$A$1:$I$37</definedName>
    <definedName name="_xlnm.Print_Area" localSheetId="5">SIPP!$B$3:$C$42</definedName>
  </definedNames>
  <calcPr calcId="152511"/>
  <pivotCaches>
    <pivotCache cacheId="26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7" i="1" l="1"/>
  <c r="O236" i="1"/>
  <c r="O235" i="1"/>
  <c r="N238" i="1"/>
  <c r="O238" i="1" s="1"/>
  <c r="M238" i="1"/>
  <c r="N237" i="1"/>
  <c r="M239" i="1"/>
  <c r="M237" i="1"/>
  <c r="N239" i="1" l="1"/>
  <c r="O239" i="1" s="1"/>
  <c r="I248" i="1"/>
  <c r="H248" i="1"/>
  <c r="F19" i="11" l="1"/>
  <c r="I19" i="11" s="1"/>
  <c r="J29" i="1" l="1"/>
  <c r="J28" i="1"/>
  <c r="H51" i="10" l="1"/>
  <c r="G51" i="10"/>
  <c r="D51" i="10"/>
  <c r="E51" i="10"/>
  <c r="C51" i="10"/>
  <c r="H50" i="10"/>
  <c r="H52" i="10" s="1"/>
  <c r="G50" i="10"/>
  <c r="G52" i="10" s="1"/>
  <c r="D50" i="10"/>
  <c r="E50" i="10"/>
  <c r="C50" i="10"/>
  <c r="F51" i="10" l="1"/>
  <c r="I51" i="10" s="1"/>
  <c r="D52" i="10"/>
  <c r="E52" i="10"/>
  <c r="C52" i="10"/>
  <c r="H38" i="11"/>
  <c r="H26" i="11"/>
  <c r="D55" i="11"/>
  <c r="E55" i="11"/>
  <c r="C55" i="11"/>
  <c r="F32" i="11"/>
  <c r="I32" i="11" s="1"/>
  <c r="E26" i="11"/>
  <c r="C26" i="11"/>
  <c r="F17" i="11"/>
  <c r="G46" i="11"/>
  <c r="C46" i="11"/>
  <c r="F45" i="11"/>
  <c r="F42" i="11"/>
  <c r="I42" i="11" s="1"/>
  <c r="C38" i="11"/>
  <c r="F31" i="11"/>
  <c r="F18" i="11"/>
  <c r="H45" i="11"/>
  <c r="G54" i="11"/>
  <c r="H54" i="11"/>
  <c r="H46" i="11" l="1"/>
  <c r="I45" i="11"/>
  <c r="H55" i="11"/>
  <c r="G55" i="11"/>
  <c r="G26" i="11"/>
  <c r="I17" i="11"/>
  <c r="I31" i="11"/>
  <c r="I18" i="11"/>
  <c r="H34" i="10" l="1"/>
  <c r="G34" i="10"/>
  <c r="E34" i="10"/>
  <c r="D34" i="10"/>
  <c r="C34" i="10"/>
  <c r="F34" i="10" s="1"/>
  <c r="H33" i="10"/>
  <c r="G33" i="10"/>
  <c r="H42" i="10"/>
  <c r="G42" i="10"/>
  <c r="G30" i="9"/>
  <c r="E30" i="9"/>
  <c r="D30" i="9"/>
  <c r="C30" i="9"/>
  <c r="F27" i="9"/>
  <c r="F26" i="9"/>
  <c r="F25" i="9"/>
  <c r="E42" i="10"/>
  <c r="D42" i="10"/>
  <c r="C42" i="10"/>
  <c r="F42" i="10" s="1"/>
  <c r="I42" i="10" l="1"/>
  <c r="L206" i="1"/>
  <c r="L227" i="1" s="1"/>
  <c r="D33" i="10" l="1"/>
  <c r="E33" i="10"/>
  <c r="C33" i="10"/>
  <c r="H31" i="10"/>
  <c r="G31" i="10"/>
  <c r="D31" i="10"/>
  <c r="E31" i="10"/>
  <c r="C31" i="10"/>
  <c r="H47" i="10"/>
  <c r="G47" i="10"/>
  <c r="G48" i="10" s="1"/>
  <c r="D47" i="10"/>
  <c r="E47" i="10"/>
  <c r="E48" i="10" s="1"/>
  <c r="C47" i="10"/>
  <c r="C48" i="10" s="1"/>
  <c r="F54" i="11"/>
  <c r="F55" i="11" s="1"/>
  <c r="F50" i="11"/>
  <c r="I50" i="11" s="1"/>
  <c r="H52" i="11"/>
  <c r="G52" i="11"/>
  <c r="D52" i="11"/>
  <c r="E52" i="11"/>
  <c r="C52" i="11"/>
  <c r="F33" i="10" l="1"/>
  <c r="I33" i="10" s="1"/>
  <c r="F31" i="10"/>
  <c r="I31" i="10" s="1"/>
  <c r="I54" i="11"/>
  <c r="I55" i="11" s="1"/>
  <c r="F47" i="10"/>
  <c r="F48" i="10" s="1"/>
  <c r="D48" i="10"/>
  <c r="H48" i="10"/>
  <c r="I47" i="10" l="1"/>
  <c r="I48" i="10" s="1"/>
  <c r="F33" i="11"/>
  <c r="I33" i="11" s="1"/>
  <c r="F30" i="11"/>
  <c r="I30" i="11" s="1"/>
  <c r="G20" i="2"/>
  <c r="E28" i="2"/>
  <c r="D28" i="2"/>
  <c r="C28" i="2"/>
  <c r="G28" i="2"/>
  <c r="F27" i="2"/>
  <c r="F28" i="2" s="1"/>
  <c r="F23" i="2"/>
  <c r="F24" i="2"/>
  <c r="I24" i="2" s="1"/>
  <c r="G25" i="2" l="1"/>
  <c r="H28" i="2"/>
  <c r="I27" i="2"/>
  <c r="I28" i="2" s="1"/>
  <c r="I23" i="2"/>
  <c r="F51" i="11" l="1"/>
  <c r="I51" i="11" l="1"/>
  <c r="H37" i="10" l="1"/>
  <c r="H38" i="10" s="1"/>
  <c r="G37" i="10"/>
  <c r="G38" i="10" s="1"/>
  <c r="D37" i="10"/>
  <c r="D38" i="10" s="1"/>
  <c r="E37" i="10"/>
  <c r="E38" i="10" s="1"/>
  <c r="C37" i="10"/>
  <c r="C38" i="10" s="1"/>
  <c r="H44" i="10"/>
  <c r="G44" i="10"/>
  <c r="D44" i="10"/>
  <c r="E44" i="10"/>
  <c r="C44" i="10"/>
  <c r="H43" i="10"/>
  <c r="G43" i="10"/>
  <c r="D43" i="10"/>
  <c r="E43" i="10"/>
  <c r="C43" i="10"/>
  <c r="H41" i="10"/>
  <c r="G41" i="10"/>
  <c r="D41" i="10"/>
  <c r="E41" i="10"/>
  <c r="C41" i="10"/>
  <c r="H40" i="10"/>
  <c r="G40" i="10"/>
  <c r="D40" i="10"/>
  <c r="E40" i="10"/>
  <c r="C40" i="10"/>
  <c r="H32" i="10"/>
  <c r="H35" i="10" s="1"/>
  <c r="G32" i="10"/>
  <c r="G35" i="10" s="1"/>
  <c r="D32" i="10"/>
  <c r="E32" i="10"/>
  <c r="C32" i="10"/>
  <c r="H28" i="10"/>
  <c r="G28" i="10"/>
  <c r="H27" i="10"/>
  <c r="G27" i="10"/>
  <c r="D28" i="10"/>
  <c r="E28" i="10"/>
  <c r="C28" i="10"/>
  <c r="D27" i="10"/>
  <c r="E27" i="10"/>
  <c r="C27" i="10"/>
  <c r="H26" i="10"/>
  <c r="G26" i="10"/>
  <c r="D26" i="10"/>
  <c r="E26" i="10"/>
  <c r="C26" i="10"/>
  <c r="H25" i="10"/>
  <c r="G25" i="10"/>
  <c r="D25" i="10"/>
  <c r="E25" i="10"/>
  <c r="C25" i="10"/>
  <c r="H24" i="10"/>
  <c r="G24" i="10"/>
  <c r="D24" i="10"/>
  <c r="E24" i="10"/>
  <c r="C24" i="10"/>
  <c r="H23" i="10"/>
  <c r="G23" i="10"/>
  <c r="D23" i="10"/>
  <c r="E23" i="10"/>
  <c r="C23" i="10"/>
  <c r="H22" i="10"/>
  <c r="G22" i="10"/>
  <c r="D22" i="10"/>
  <c r="E22" i="10"/>
  <c r="C22" i="10"/>
  <c r="H21" i="10"/>
  <c r="G21" i="10"/>
  <c r="D21" i="10"/>
  <c r="E21" i="10"/>
  <c r="C21" i="10"/>
  <c r="H20" i="10"/>
  <c r="G20" i="10"/>
  <c r="D20" i="10"/>
  <c r="E20" i="10"/>
  <c r="C20" i="10"/>
  <c r="H19" i="10"/>
  <c r="G19" i="10"/>
  <c r="D19" i="10"/>
  <c r="E19" i="10"/>
  <c r="C19" i="10"/>
  <c r="H18" i="10"/>
  <c r="G18" i="10"/>
  <c r="D18" i="10"/>
  <c r="E18" i="10"/>
  <c r="C18" i="10"/>
  <c r="H17" i="10"/>
  <c r="G17" i="10"/>
  <c r="D17" i="10"/>
  <c r="E17" i="10"/>
  <c r="C17" i="10"/>
  <c r="H16" i="10"/>
  <c r="G16" i="10"/>
  <c r="D16" i="10"/>
  <c r="E16" i="10"/>
  <c r="C16" i="10"/>
  <c r="H15" i="10"/>
  <c r="G15" i="10"/>
  <c r="D15" i="10"/>
  <c r="E15" i="10"/>
  <c r="C15" i="10"/>
  <c r="D14" i="10"/>
  <c r="E14" i="10"/>
  <c r="C14" i="10"/>
  <c r="H14" i="10"/>
  <c r="G14" i="10"/>
  <c r="H13" i="10"/>
  <c r="G13" i="10"/>
  <c r="D13" i="10"/>
  <c r="E13" i="10"/>
  <c r="C13" i="10"/>
  <c r="H12" i="10"/>
  <c r="G12" i="10"/>
  <c r="E12" i="10"/>
  <c r="D12" i="10"/>
  <c r="C12" i="10"/>
  <c r="H30" i="9"/>
  <c r="H33" i="9"/>
  <c r="H20" i="9"/>
  <c r="H23" i="9"/>
  <c r="G20" i="9"/>
  <c r="E35" i="10" l="1"/>
  <c r="C35" i="10"/>
  <c r="D35" i="10"/>
  <c r="F37" i="10"/>
  <c r="F41" i="10"/>
  <c r="I41" i="10" s="1"/>
  <c r="F43" i="10"/>
  <c r="I43" i="10" s="1"/>
  <c r="F16" i="10"/>
  <c r="I16" i="10" s="1"/>
  <c r="F22" i="10"/>
  <c r="I22" i="10" s="1"/>
  <c r="F21" i="10"/>
  <c r="I21" i="10" s="1"/>
  <c r="F18" i="10"/>
  <c r="I18" i="10" s="1"/>
  <c r="F19" i="10"/>
  <c r="I19" i="10" s="1"/>
  <c r="F12" i="10"/>
  <c r="I12" i="10" s="1"/>
  <c r="H34" i="9"/>
  <c r="G23" i="9"/>
  <c r="I37" i="10" l="1"/>
  <c r="I38" i="10" s="1"/>
  <c r="F38" i="10"/>
  <c r="F13" i="11" l="1"/>
  <c r="I13" i="11" s="1"/>
  <c r="F24" i="11"/>
  <c r="I24" i="11" s="1"/>
  <c r="F23" i="11"/>
  <c r="I23" i="11" s="1"/>
  <c r="F48" i="11"/>
  <c r="F41" i="11"/>
  <c r="I41" i="11" s="1"/>
  <c r="F43" i="11"/>
  <c r="I43" i="11" s="1"/>
  <c r="F28" i="11"/>
  <c r="F29" i="11"/>
  <c r="I29" i="11" s="1"/>
  <c r="I28" i="11" l="1"/>
  <c r="I48" i="11"/>
  <c r="C19" i="8" l="1"/>
  <c r="I26" i="9" l="1"/>
  <c r="I27" i="9"/>
  <c r="I25" i="9"/>
  <c r="C31" i="2"/>
  <c r="C20" i="2"/>
  <c r="C25" i="2"/>
  <c r="D25" i="2"/>
  <c r="E25" i="2"/>
  <c r="H25" i="2"/>
  <c r="C32" i="2" l="1"/>
  <c r="J227" i="1"/>
  <c r="M227" i="1" l="1"/>
  <c r="E38" i="12"/>
  <c r="N227" i="1" l="1"/>
  <c r="F49" i="11" l="1"/>
  <c r="F52" i="11" s="1"/>
  <c r="E46" i="11"/>
  <c r="D46" i="11"/>
  <c r="F44" i="11"/>
  <c r="I44" i="11" s="1"/>
  <c r="F40" i="11"/>
  <c r="G38" i="11"/>
  <c r="E38" i="11"/>
  <c r="E56" i="11" s="1"/>
  <c r="D38" i="11"/>
  <c r="F37" i="11"/>
  <c r="I37" i="11" s="1"/>
  <c r="F36" i="11"/>
  <c r="I36" i="11" s="1"/>
  <c r="F35" i="11"/>
  <c r="I35" i="11" s="1"/>
  <c r="F34" i="11"/>
  <c r="D26" i="11"/>
  <c r="F25" i="11"/>
  <c r="I25" i="11" s="1"/>
  <c r="F22" i="11"/>
  <c r="I22" i="11" s="1"/>
  <c r="F21" i="11"/>
  <c r="I21" i="11" s="1"/>
  <c r="F20" i="11"/>
  <c r="I20" i="11" s="1"/>
  <c r="F16" i="11"/>
  <c r="I16" i="11" s="1"/>
  <c r="F15" i="11"/>
  <c r="I15" i="11" s="1"/>
  <c r="F14" i="11"/>
  <c r="I14" i="11" s="1"/>
  <c r="F12" i="11"/>
  <c r="I12" i="11" s="1"/>
  <c r="F11" i="11"/>
  <c r="F50" i="10"/>
  <c r="F52" i="10" s="1"/>
  <c r="H45" i="10"/>
  <c r="G45" i="10"/>
  <c r="E45" i="10"/>
  <c r="D45" i="10"/>
  <c r="C45" i="10"/>
  <c r="F44" i="10"/>
  <c r="I44" i="10" s="1"/>
  <c r="F40" i="10"/>
  <c r="I34" i="10"/>
  <c r="F32" i="10"/>
  <c r="H29" i="10"/>
  <c r="G29" i="10"/>
  <c r="E29" i="10"/>
  <c r="D29" i="10"/>
  <c r="C29" i="10"/>
  <c r="F28" i="10"/>
  <c r="I28" i="10" s="1"/>
  <c r="F27" i="10"/>
  <c r="I27" i="10" s="1"/>
  <c r="F26" i="10"/>
  <c r="I26" i="10" s="1"/>
  <c r="F25" i="10"/>
  <c r="I25" i="10" s="1"/>
  <c r="F24" i="10"/>
  <c r="I24" i="10" s="1"/>
  <c r="F23" i="10"/>
  <c r="I23" i="10" s="1"/>
  <c r="F20" i="10"/>
  <c r="I20" i="10" s="1"/>
  <c r="F17" i="10"/>
  <c r="I17" i="10" s="1"/>
  <c r="F15" i="10"/>
  <c r="I15" i="10" s="1"/>
  <c r="F14" i="10"/>
  <c r="I14" i="10" s="1"/>
  <c r="F13" i="10"/>
  <c r="I13" i="10" s="1"/>
  <c r="G33" i="9"/>
  <c r="G34" i="9" s="1"/>
  <c r="E33" i="9"/>
  <c r="D33" i="9"/>
  <c r="C33" i="9"/>
  <c r="F32" i="9"/>
  <c r="F33" i="9" s="1"/>
  <c r="F29" i="9"/>
  <c r="I29" i="9" s="1"/>
  <c r="F28" i="9"/>
  <c r="E23" i="9"/>
  <c r="D23" i="9"/>
  <c r="C23" i="9"/>
  <c r="F22" i="9"/>
  <c r="I22" i="9" s="1"/>
  <c r="E20" i="9"/>
  <c r="D20" i="9"/>
  <c r="C20" i="9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H22" i="8"/>
  <c r="G22" i="8"/>
  <c r="E22" i="8"/>
  <c r="D22" i="8"/>
  <c r="C22" i="8"/>
  <c r="F21" i="8"/>
  <c r="I21" i="8" s="1"/>
  <c r="I22" i="8" s="1"/>
  <c r="H19" i="8"/>
  <c r="G19" i="8"/>
  <c r="E19" i="8"/>
  <c r="D19" i="8"/>
  <c r="F18" i="8"/>
  <c r="I18" i="8" s="1"/>
  <c r="H16" i="8"/>
  <c r="G16" i="8"/>
  <c r="E16" i="8"/>
  <c r="D16" i="8"/>
  <c r="C16" i="8"/>
  <c r="F15" i="8"/>
  <c r="I15" i="8" s="1"/>
  <c r="F14" i="8"/>
  <c r="I14" i="8" s="1"/>
  <c r="F13" i="8"/>
  <c r="I13" i="8" s="1"/>
  <c r="F12" i="8"/>
  <c r="I12" i="8" s="1"/>
  <c r="H31" i="2"/>
  <c r="H32" i="2" s="1"/>
  <c r="G31" i="2"/>
  <c r="E31" i="2"/>
  <c r="D31" i="2"/>
  <c r="F30" i="2"/>
  <c r="F31" i="2" s="1"/>
  <c r="F22" i="2"/>
  <c r="H20" i="2"/>
  <c r="E20" i="2"/>
  <c r="D20" i="2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26" i="11" l="1"/>
  <c r="F46" i="11"/>
  <c r="E23" i="8"/>
  <c r="G23" i="8"/>
  <c r="I11" i="11"/>
  <c r="I26" i="11" s="1"/>
  <c r="I28" i="9"/>
  <c r="I30" i="9" s="1"/>
  <c r="F30" i="9"/>
  <c r="C34" i="9"/>
  <c r="I40" i="10"/>
  <c r="I45" i="10" s="1"/>
  <c r="F45" i="10"/>
  <c r="D34" i="9"/>
  <c r="H23" i="8"/>
  <c r="H53" i="10"/>
  <c r="I34" i="11"/>
  <c r="I38" i="11" s="1"/>
  <c r="F38" i="11"/>
  <c r="I40" i="11"/>
  <c r="I46" i="11" s="1"/>
  <c r="D32" i="2"/>
  <c r="C23" i="8"/>
  <c r="D23" i="8"/>
  <c r="I32" i="10"/>
  <c r="I35" i="10" s="1"/>
  <c r="F35" i="10"/>
  <c r="C53" i="10"/>
  <c r="D53" i="10"/>
  <c r="E53" i="10"/>
  <c r="G53" i="10"/>
  <c r="E32" i="2"/>
  <c r="I49" i="11"/>
  <c r="I52" i="11" s="1"/>
  <c r="C56" i="11"/>
  <c r="G32" i="2"/>
  <c r="E34" i="9"/>
  <c r="F29" i="10"/>
  <c r="I29" i="10"/>
  <c r="D56" i="11"/>
  <c r="G56" i="11"/>
  <c r="F23" i="9"/>
  <c r="F20" i="9"/>
  <c r="I12" i="9"/>
  <c r="I20" i="9" s="1"/>
  <c r="I23" i="9"/>
  <c r="I16" i="8"/>
  <c r="F22" i="8"/>
  <c r="F19" i="8"/>
  <c r="I22" i="2"/>
  <c r="I25" i="2" s="1"/>
  <c r="F25" i="2"/>
  <c r="H56" i="11"/>
  <c r="I50" i="10"/>
  <c r="I52" i="10" s="1"/>
  <c r="I32" i="9"/>
  <c r="I33" i="9" s="1"/>
  <c r="I19" i="8"/>
  <c r="F16" i="8"/>
  <c r="F20" i="2"/>
  <c r="I20" i="2"/>
  <c r="I30" i="2"/>
  <c r="I31" i="2" s="1"/>
  <c r="I56" i="11" l="1"/>
  <c r="F53" i="10"/>
  <c r="F56" i="11"/>
  <c r="F32" i="2"/>
  <c r="I23" i="8"/>
  <c r="F34" i="9"/>
  <c r="I53" i="10"/>
  <c r="F23" i="8"/>
  <c r="I32" i="2"/>
  <c r="I34" i="9"/>
</calcChain>
</file>

<file path=xl/comments1.xml><?xml version="1.0" encoding="utf-8"?>
<comments xmlns="http://schemas.openxmlformats.org/spreadsheetml/2006/main">
  <authors>
    <author>Rebeca Jara Jiménez</author>
    <author>Zoila Rodríguez Tencio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reclasifica el finaciador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modifica la acción debido a una corrección de la Dir. de Fomento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excluye requerimiento en la presente modificacion para analizarlo.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excluye requerimiento en la presente modificacion para analizarlo.
</t>
        </r>
      </text>
    </comment>
    <comment ref="L139" authorId="1" shapeId="0">
      <text>
        <r>
          <rPr>
            <b/>
            <sz val="9"/>
            <color indexed="81"/>
            <rFont val="Tahoma"/>
            <family val="2"/>
          </rPr>
          <t>Zoila Rodríguez Tencio:</t>
        </r>
        <r>
          <rPr>
            <sz val="9"/>
            <color indexed="81"/>
            <rFont val="Tahoma"/>
            <family val="2"/>
          </rPr>
          <t xml:space="preserve">
Coordinar previamente con la Unidad de Recursos Humanos.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reclasifica la subpartida</t>
        </r>
      </text>
    </comment>
    <comment ref="I163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modifica la acción debido a una corrección de la Dir. de Fomento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Reclasificación de financiador</t>
        </r>
      </text>
    </comment>
    <comment ref="I166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modifica la acción debido a una corrección de la Dir. de Fomento</t>
        </r>
      </text>
    </comment>
    <comment ref="I171" authorId="0" shapeId="0">
      <text>
        <r>
          <rPr>
            <b/>
            <sz val="9"/>
            <color indexed="81"/>
            <rFont val="Tahoma"/>
            <family val="2"/>
          </rPr>
          <t>Rebeca Jara Jiménez:</t>
        </r>
        <r>
          <rPr>
            <sz val="9"/>
            <color indexed="81"/>
            <rFont val="Tahoma"/>
            <family val="2"/>
          </rPr>
          <t xml:space="preserve">
Se modifica la acción debido a una corrección de la Dir. de Fomento</t>
        </r>
      </text>
    </comment>
  </commentList>
</comments>
</file>

<file path=xl/sharedStrings.xml><?xml version="1.0" encoding="utf-8"?>
<sst xmlns="http://schemas.openxmlformats.org/spreadsheetml/2006/main" count="3980" uniqueCount="516">
  <si>
    <t>FONDO NACIONAL DE FINANCIAMIENTO FORESTAL</t>
  </si>
  <si>
    <t xml:space="preserve">DETALLE DE MODIFICACION PRESUPUESTARIA </t>
  </si>
  <si>
    <t>N°1-2018</t>
  </si>
  <si>
    <t>Financiador</t>
  </si>
  <si>
    <t>PARTIDA</t>
  </si>
  <si>
    <t>GRUPO</t>
  </si>
  <si>
    <t>SUBPARTIDA</t>
  </si>
  <si>
    <t>NOMBRE SUBPARTIDA</t>
  </si>
  <si>
    <t>T. PRESUPUESTO</t>
  </si>
  <si>
    <t>TIPO</t>
  </si>
  <si>
    <t>NO. VARIACION</t>
  </si>
  <si>
    <t>ACCIÓN PAO</t>
  </si>
  <si>
    <t>MONTO USD</t>
  </si>
  <si>
    <t>TIPO DE CAMBIO</t>
  </si>
  <si>
    <t>MONTO CRC</t>
  </si>
  <si>
    <t>PROGRAMA</t>
  </si>
  <si>
    <t>DIRECCIÓN / REGIONAL</t>
  </si>
  <si>
    <t>DETALLE REQUERIMIENTO</t>
  </si>
  <si>
    <t>U. TRÁMITE</t>
  </si>
  <si>
    <t>TRÁMITE</t>
  </si>
  <si>
    <t>FUENTE FINANCIAMIENTO</t>
  </si>
  <si>
    <t>DISMINUCION</t>
  </si>
  <si>
    <t>AUMENTO</t>
  </si>
  <si>
    <t>MEDIDA</t>
  </si>
  <si>
    <t>CANTIDAD</t>
  </si>
  <si>
    <t>RESPONSABLE</t>
  </si>
  <si>
    <t>FIDEICOMISO 544-02 "COMISION PSA"</t>
  </si>
  <si>
    <t>De acuerdo a las Normas Técnicas sobre Presupuestos Públicos N-1-2012-DC-DFOE  y el Reglamento sobre Variaciones</t>
  </si>
  <si>
    <t xml:space="preserve">al Presupuesto de los Sujetos Privados emitidos por la Contraloría General de la República, se procede a realizar la </t>
  </si>
  <si>
    <t>MODIFICACION PRESUPUESTARIA</t>
  </si>
  <si>
    <t>PRESUPUESTO ACTUAL</t>
  </si>
  <si>
    <t>AUMENTOS (+)</t>
  </si>
  <si>
    <t>DISMINUCION (-)</t>
  </si>
  <si>
    <t>PRESUPUESTO MODIFICADO</t>
  </si>
  <si>
    <t xml:space="preserve"> APROBADO</t>
  </si>
  <si>
    <t>COMPROMISOS</t>
  </si>
  <si>
    <t xml:space="preserve"> EJECUTADO</t>
  </si>
  <si>
    <t>DISPONIBLE</t>
  </si>
  <si>
    <t xml:space="preserve">Servicios </t>
  </si>
  <si>
    <t>1.01.01</t>
  </si>
  <si>
    <t xml:space="preserve">Alquiler de edificios, locales y terrenos 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</si>
  <si>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</si>
  <si>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</si>
  <si>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</si>
  <si>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</si>
  <si>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</si>
  <si>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</si>
  <si>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</si>
  <si>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</si>
  <si>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1.03.01</t>
  </si>
  <si>
    <t>Información</t>
  </si>
  <si>
    <t>1.04.03</t>
  </si>
  <si>
    <t xml:space="preserve">Servicios de Ingeniería </t>
  </si>
  <si>
    <t>1.04.06</t>
  </si>
  <si>
    <t xml:space="preserve">Servicios Generales </t>
  </si>
  <si>
    <t>1.04.99</t>
  </si>
  <si>
    <t>Otros servicios de gestión y apoyo</t>
  </si>
  <si>
    <t>1.06.01</t>
  </si>
  <si>
    <t>Seguros</t>
  </si>
  <si>
    <t>Sub Total</t>
  </si>
  <si>
    <t>Materiales y Suministros</t>
  </si>
  <si>
    <t>2.02.03</t>
  </si>
  <si>
    <t>Alimentos y bebidas</t>
  </si>
  <si>
    <t>2.03.01</t>
  </si>
  <si>
    <t>Materiales y productos metálicos</t>
  </si>
  <si>
    <t>2.03.05</t>
  </si>
  <si>
    <t>Materiales y productos de vidrio</t>
  </si>
  <si>
    <t>2.04.01</t>
  </si>
  <si>
    <t xml:space="preserve">Herramientas e instrumentos </t>
  </si>
  <si>
    <t>2.04.02</t>
  </si>
  <si>
    <t>Repuestos y accesorios</t>
  </si>
  <si>
    <t>2.99.03</t>
  </si>
  <si>
    <t>Productos de papel, cartón e impresos</t>
  </si>
  <si>
    <t>2.99.04</t>
  </si>
  <si>
    <t xml:space="preserve">Textiles y vestuario </t>
  </si>
  <si>
    <t>2.99.05</t>
  </si>
  <si>
    <t>Útiles y materiales de limpieza</t>
  </si>
  <si>
    <t>2.99.06</t>
  </si>
  <si>
    <t>Útiles y materiales de resguardo y seguridad</t>
  </si>
  <si>
    <t>2.99.99</t>
  </si>
  <si>
    <t>Otros útiles materiales y suministros diversos</t>
  </si>
  <si>
    <t>Bienes Duraderos</t>
  </si>
  <si>
    <t>5.01.05</t>
  </si>
  <si>
    <t>Equipo y programas de cómputo</t>
  </si>
  <si>
    <t>5.99.03</t>
  </si>
  <si>
    <t>Bienes intangibles</t>
  </si>
  <si>
    <t>Transferecias Corrientes</t>
  </si>
  <si>
    <t>6.02.99</t>
  </si>
  <si>
    <t>Otras transferencias a personas</t>
  </si>
  <si>
    <t>Cuentas Especiales</t>
  </si>
  <si>
    <t>9.02.02</t>
  </si>
  <si>
    <t>Sumas con destino específico sin asignación presupuestaria</t>
  </si>
  <si>
    <t>Total</t>
  </si>
  <si>
    <t>Revisado por:</t>
  </si>
  <si>
    <t>Zoila Rodríguez Tencio, Jefe Depto Financiero-Contable</t>
  </si>
  <si>
    <t>Autorizado por:</t>
  </si>
  <si>
    <t>Jorge Mario Rodríguez Zúñiga, Director General</t>
  </si>
  <si>
    <t>MODIFICACION PRESUPUESTARIA No. 1-2018</t>
  </si>
  <si>
    <t>siguiente modificación presupuestaria No 1-2018 del Fideicomiso 544 FONAFIFO/BNCR, con fecha: 13 de febrero el 2018.</t>
  </si>
  <si>
    <t>Hecho por:</t>
  </si>
  <si>
    <t>Rebeca Jara Jimenez, Unidad de Presupuesto-Contabilidad</t>
  </si>
  <si>
    <t>FIDEICOMISO 544-03 FONAFIFO/BNCR</t>
  </si>
  <si>
    <t>FIDEICOMISO 544-16 FONAFIFO/BNCR</t>
  </si>
  <si>
    <t>FIDEICOMISO 544 FONAFIFO/BNCR</t>
  </si>
  <si>
    <t>De acuerdo a las Normas Técnicas sobre Presupuestos Públicos N-1-2012-DC-DFOE, se procede a realizar la siguiente modificación</t>
  </si>
  <si>
    <t>FONAFIFO</t>
  </si>
  <si>
    <t>1 Servicios</t>
  </si>
  <si>
    <t>1.05 Gastos de Viaje y de Transporte</t>
  </si>
  <si>
    <t>1.05.02</t>
  </si>
  <si>
    <t>Viáticos dentro del país</t>
  </si>
  <si>
    <t>Egresos</t>
  </si>
  <si>
    <t>Modificación</t>
  </si>
  <si>
    <t>N° 1-2018</t>
  </si>
  <si>
    <t>DDC-A1-I1-Ac1</t>
  </si>
  <si>
    <t>Financiamiento Forestal</t>
  </si>
  <si>
    <t>D. Desarrollo y Comercialización</t>
  </si>
  <si>
    <t>DDC-OF-032-2018, Viáticos para la ejecución del Convenio de Cooperación con el INISEFOR de la UNA</t>
  </si>
  <si>
    <t>Días</t>
  </si>
  <si>
    <t>Continúo</t>
  </si>
  <si>
    <t>FECHA DE INICIO DE LA EJECUCIÓN</t>
  </si>
  <si>
    <t>2 Materiales y Suministros</t>
  </si>
  <si>
    <t>2.03 Materiales y Productos de uso en la Construcción y Mantenimiento</t>
  </si>
  <si>
    <t>Unidad</t>
  </si>
  <si>
    <t>2.01 Productos Químicos y Conexos</t>
  </si>
  <si>
    <t>2.01.04</t>
  </si>
  <si>
    <t>Tintas, pinturas y diluyentes</t>
  </si>
  <si>
    <t>DDC-OF-032-2018, Compra de 30 tarros de pintura spray roja para marcaje de parcelas de medición en campo</t>
  </si>
  <si>
    <t>2.99 Útiles, Materiales y Suministros Diversos</t>
  </si>
  <si>
    <t>DDC-OF-032-2018, Compra de libretas parafinadas para levantamiento de datos en campo</t>
  </si>
  <si>
    <t>1.04 Servicios de Gestión y Apoyo</t>
  </si>
  <si>
    <t>DDC-OF-032-2018, Contratación de servicio de consultoria en informática de la biodiversidad</t>
  </si>
  <si>
    <t>Servicio</t>
  </si>
  <si>
    <t>DDC-A1-I2-Ac1</t>
  </si>
  <si>
    <t>1.07 Capacitación y Protocolo</t>
  </si>
  <si>
    <t>1.07.02</t>
  </si>
  <si>
    <t>Actividades protocolarias y sociales</t>
  </si>
  <si>
    <t xml:space="preserve">DDC-OF-032-2018, Ejecución de giras demostrativas con clientes de créditos de carbono y de bosque vivo OSA </t>
  </si>
  <si>
    <t>Depto Mercadeo</t>
  </si>
  <si>
    <t>5 Bienes Duraderos</t>
  </si>
  <si>
    <t>5.01 Maquinaria, Equipo y Mobiliario</t>
  </si>
  <si>
    <t>5.01.03</t>
  </si>
  <si>
    <t>Equipo de comunicación</t>
  </si>
  <si>
    <t xml:space="preserve">Depto Desarrollo   </t>
  </si>
  <si>
    <t>5.01.06</t>
  </si>
  <si>
    <t>Equipo sanitario, de laboratorio e investigación</t>
  </si>
  <si>
    <t>DDC-OF-032-2018, Compra de 2 láser para medición de altura en fincas con contrato de PSA</t>
  </si>
  <si>
    <t>Impuesto a los combustibles</t>
  </si>
  <si>
    <t>1.03 Servicios Comerciales y Financieros</t>
  </si>
  <si>
    <t>1.03.02</t>
  </si>
  <si>
    <t>Publicidad y propaganda</t>
  </si>
  <si>
    <t>DDC-A2-I1-Ac1</t>
  </si>
  <si>
    <t>DG-CS-A1-I0-Ac3</t>
  </si>
  <si>
    <t>D. General</t>
  </si>
  <si>
    <t>6 Transferencias Corrientes</t>
  </si>
  <si>
    <t>6.02 Transferencias Corrientes a personas</t>
  </si>
  <si>
    <t>DG-CS-A3-I0-Ac3</t>
  </si>
  <si>
    <t>U. Contraloría de Servicios</t>
  </si>
  <si>
    <t>1.03.04</t>
  </si>
  <si>
    <t>Transporte de bienes</t>
  </si>
  <si>
    <t>DA-UPSG-A1-I0-Ac12</t>
  </si>
  <si>
    <t>D. Administrativa-Financiera</t>
  </si>
  <si>
    <t>U. Proveeduría</t>
  </si>
  <si>
    <t>6.07.01</t>
  </si>
  <si>
    <t>Transferencias corrientes a organismos internacionales</t>
  </si>
  <si>
    <t>D. Servicios Ambientales</t>
  </si>
  <si>
    <t>DSA-OF-010-2018, Previsión para atender el pago de los costes del proyecto al Fondo de Bio-Carbono</t>
  </si>
  <si>
    <t>FID 544-02</t>
  </si>
  <si>
    <t>DSA-A1-I0-Ac2</t>
  </si>
  <si>
    <t>Depto Gestión Servicios Ambientales</t>
  </si>
  <si>
    <t>FID 544-03</t>
  </si>
  <si>
    <t>1.02 Servicios Básicos</t>
  </si>
  <si>
    <t>1.02.99</t>
  </si>
  <si>
    <t>Otros servicios básicos</t>
  </si>
  <si>
    <t>DFF-A1-I0-Ac18</t>
  </si>
  <si>
    <t>D. Fomento Forestal</t>
  </si>
  <si>
    <t>Depto. Gestión Crediticia</t>
  </si>
  <si>
    <t>1.09 Impuestos</t>
  </si>
  <si>
    <t>1.09.02</t>
  </si>
  <si>
    <t xml:space="preserve">Impuestos sobre bienes inmuebles </t>
  </si>
  <si>
    <t>1.03.06</t>
  </si>
  <si>
    <t xml:space="preserve">Comisiones y gastos por servicios financieros y comerciales  </t>
  </si>
  <si>
    <t>DFC-A3-I2-Ac1</t>
  </si>
  <si>
    <t>Fiduciario</t>
  </si>
  <si>
    <t>FID. 544-03 "Impuesto Forestal"</t>
  </si>
  <si>
    <t>ORSJ2-A1-I1-Ac1</t>
  </si>
  <si>
    <t>R. San José Oriental</t>
  </si>
  <si>
    <t>ORSJ2-A3-I1-Ac1</t>
  </si>
  <si>
    <t>5.01.04</t>
  </si>
  <si>
    <t xml:space="preserve">Equipo y mobiliario de oficina </t>
  </si>
  <si>
    <t>ORSJ2-A1-I6-Ac1</t>
  </si>
  <si>
    <t>FID 544-16</t>
  </si>
  <si>
    <t>DG-REDD-A1-P1-Ac5</t>
  </si>
  <si>
    <t>Proyectos Especiales</t>
  </si>
  <si>
    <t>REDD+</t>
  </si>
  <si>
    <t>1.01 Alquileres</t>
  </si>
  <si>
    <t>DG-REDD-A1-P1-Ac2</t>
  </si>
  <si>
    <t>DG-REDD-A1-P4-Ac2</t>
  </si>
  <si>
    <t>REED OF-013-2018, Compra de 2 Equipo Gama 2</t>
  </si>
  <si>
    <t>REED OF-013-2018, Compra de 2 Portátil Gama 2</t>
  </si>
  <si>
    <t>REED OF-013-2018, Compra de 3 Portátil Gama 3</t>
  </si>
  <si>
    <t>REED OF-013-2018, Compra de 2 Equipo Workstation Gama 3</t>
  </si>
  <si>
    <t xml:space="preserve">REED OF-013-2018, Compra de 2 Equipo Workstation </t>
  </si>
  <si>
    <t>DG-REDD-A1-P1-Ac1</t>
  </si>
  <si>
    <t xml:space="preserve">REED OF-013-2018, Compra de 4 computadoras portátiles </t>
  </si>
  <si>
    <t>REED OF-013-2018, Compra de dos multifuncionales para el Departamento de Adquisiciones de FONAFIFO</t>
  </si>
  <si>
    <t>DG-REDD-A1-P2-Ac4</t>
  </si>
  <si>
    <t>REED OF-013-2018, Compra de 2 Laptop  Covirenas</t>
  </si>
  <si>
    <t xml:space="preserve">ORSJ2-A1-I2-Ac1 </t>
  </si>
  <si>
    <t>1.04.04</t>
  </si>
  <si>
    <t>Servicios de ciencias económicas y sociales</t>
  </si>
  <si>
    <t>REED OF-013-2018, Cancelación del último pago de la consultoría  Apoyo al Sistema Nacional de Monitoreo de la Dinamica de Cobertura del Uso de la Tierra y Ecosistemas (SIMODICUTE)</t>
  </si>
  <si>
    <t>1.04.05</t>
  </si>
  <si>
    <t>Servicios de desarrollo de sistemas informáticos</t>
  </si>
  <si>
    <t>REED OF-013-2018, Contratación de la consultoría para actualización del Sistema de Indicadores ambientales del CENIGA, para el Sistema Nacional de Monitoreo de la Dinamica de Cobertura del Uso de la Tierra y Ecosistemas (SIMODICUTE)</t>
  </si>
  <si>
    <t>REED OF-013-2018, Cancelación del último pago de la consultoría Apoyo al sistema nacional de  cambio de uso de la tierra y ecosistemas</t>
  </si>
  <si>
    <t>DG-REDD-A1-P4-Ac4</t>
  </si>
  <si>
    <t>REED OF-013-2018, Ajuste para la contratación de consultoría "Fiscalización de las actividades forestales mediante la actualización de expedientes de proyectos regenciales en la Región Brunca"</t>
  </si>
  <si>
    <t>REED OF-013-2018, Contratación de la consultoría Diseño e implementación de la estrategia de comunicación del Sistema Nacional de Información Ambiental (SINIA)</t>
  </si>
  <si>
    <t>REED OF-013-2018, Contratación de la consultoría Actualización del Portal del SINIA</t>
  </si>
  <si>
    <t>REED OF-013-2018, Contratación de la consultoría Articulación de resultados de consultorías del sector forestal a la estrategia REDD+ (2017)</t>
  </si>
  <si>
    <t>DG-REDD-A1-P2-Ac3</t>
  </si>
  <si>
    <t>REED OF-013-2018, Contratación de la consultoría Sistema para la Gestión de la Tenencia de la Tierra en Terrenos Patrimonio Natural del Estado y Áreas Silvestres Protegidas del Sistema Nacional de Áreas de Conservación,</t>
  </si>
  <si>
    <t>REED OF-013-2018, Contratación de la consultoría Preparación de actores locales interesados en la conformación de los comités de vigilancia de recursos naturales (COVIRENAS) como parte de la participación ciudadana en el control y vigilancia de la tala ilegal y la biodiversidad, dentro y fuera de áreas protegidas.</t>
  </si>
  <si>
    <t xml:space="preserve"> DG-REDD-A1-P1-Ac1</t>
  </si>
  <si>
    <t>REED OF-013-2018, Cancelación del último pago de la consultoría Evaluación visual multitemporal del uso de la tierra, cambio en el uso de la tierra y cobertura de la tierra en 5.083 puntos en zona A</t>
  </si>
  <si>
    <t>REED OF-013-2018, Cancelación del último pago de la consultoría Evaluación visual multitemporal del uso de la tierra, cambio en el uso de la tierra y cobertura de la tierra en 5.083 puntos en zona B</t>
  </si>
  <si>
    <t>REED OF-013-2018, Cancelación del último pago de la consultoría Estimación de la relación densidad de copas / stock de carbono (utilizando parcelas de muestra NFI)</t>
  </si>
  <si>
    <t>REED OF-013-2018, Cancelación del último pago de la consultoría Visita de campo de 617 puntos para separar las plantaciones forestales del bosque secundario, en zona A</t>
  </si>
  <si>
    <t>REED OF-013-2018, Cancelación del último pago de la consultoría Visita de campo de 617 puntos para separar las plantaciones forestales del bosque secundario, en zona B</t>
  </si>
  <si>
    <t>REED OF-013-2018, Cancelación del último pago de la consultoría Visita de campo de 618 puntos para separar las plantaciones forestales del bosque secundario, en zona C</t>
  </si>
  <si>
    <t>DG-REDD-A1-P4-Ac3</t>
  </si>
  <si>
    <t>REED OF-013-2018, Contratación de la consultoría Contratación de consultoría "Diseño y desarrollo de un marco de contabilidad para los productos de madera que guien la ruta del uso de la madera en el país"</t>
  </si>
  <si>
    <t xml:space="preserve">REED OF-013-2018, Cancelación del último pago de la consultoría Apoyo en comunicación y coordinación del componente social  para el proceso de consulta del capitulo indigena  de la Estrategia REDD+  </t>
  </si>
  <si>
    <t>REED OF-013-2018, Cancelación del último pago de la consultoría Asesor indígena para la fase final del capítulo de la Estrategia REDD+, Adendum Levi Sucre</t>
  </si>
  <si>
    <t>DG-REDD-A1-P2-Ac1</t>
  </si>
  <si>
    <t>REED OF-013-2018, Contratación de la consultoría Identificar en la Región Huetar Norte la entidad formal para la representación e implementación del clúster forestal</t>
  </si>
  <si>
    <t>REED OF-013-2018, Contratación de la consultoría Desarrollar un plan estratégico y operativo para el clúster forestal de la región Huetar Norte con el fin de contribuir a la gestión sostenible de los bosques y el aumento de las reservas de carbono forestal</t>
  </si>
  <si>
    <t>REED OF-013-2018, Contratación de la consultoría Fortalecer las capacidades en materia gerencial, producción y comercialización de productos maderables con valor agregado, para los actores identificados del clúster forestal en la región Huétar Norte.</t>
  </si>
  <si>
    <t>DG-REDD-A1-P2-AC1</t>
  </si>
  <si>
    <t>REED OF-013-2018, Contratación de 1 taller de consulta de la propuesta de constitución del clúster forestal de la región Huetar Norte y 1 taller de socialización de la constitución del clúster.</t>
  </si>
  <si>
    <t>REED OF-013-2018, Contratación de 6 sesiones de capacitación en producción, industrialización, comercialización y participación en compras públicas para el desarrollo del clúster forestal de la región Huetar Norte</t>
  </si>
  <si>
    <t xml:space="preserve">REED OF-013-2018, Contratación de 1 taller de presentación de la integración de resultados para las consultorías ligadas al desarrollo del clúster forestal de la Región Huetar Norte.  </t>
  </si>
  <si>
    <t xml:space="preserve">REED OF-013-2018, Contratación de la consultoría Realizar un diagnóstico y plan de acción de corto plazo para aumentar el uso de madera nacional en la industria de la construcción y de esta forma contribuir a la gestión sostenible de los bosques y el aumento de las reservas de carbono </t>
  </si>
  <si>
    <t>REED OF-013-2018, Contratación de la consultoría Desarrollar un programa de formación y certificación de asesores en diseño y construcción con madera e implementar una plataforma en línea para su difusión y propiciar la formación de profesionales a través de una cátedra.</t>
  </si>
  <si>
    <t>1.03.03</t>
  </si>
  <si>
    <t>Impresión, encuadernación y otros</t>
  </si>
  <si>
    <t>REED OF-013-2018, Contratación de Servicios de impresión de materiales para las sesiones de capacitación y talleres</t>
  </si>
  <si>
    <t xml:space="preserve">REED OF-013-2018, Contratación de 1 taller de consulta del programa de formación y certificación de asesores en diseño y construcción con madera y 1 taller de socialización de resultados del programa de formación y certificación de asesores. </t>
  </si>
  <si>
    <t xml:space="preserve">REED OF-013-2018, Contratación de 1 taller de presentación de la integración de resultados para las consultorías relacionadas con el desarrollo de condiciones habilitadoras para aumentar la construcción con madera. </t>
  </si>
  <si>
    <t>REED OF-013-2018, Compra de un vidrio para proteger mobiliario</t>
  </si>
  <si>
    <t>REED OF-013-2018, Compra de 1 Pantalla para proyecciones video beam</t>
  </si>
  <si>
    <t>5.99 Bienes Duraderos Diversos</t>
  </si>
  <si>
    <t>REED OF-013-2018, Compra de Licencias Arcgis el cual contemple mantenimiento por  2 años, extensión de Data Interoperability,mantenimiento de modulo y capacitación de Arcgis.</t>
  </si>
  <si>
    <t xml:space="preserve">REED OF-013-2018, Compra de 1 licencia Stat Planet para el analisis geoespacial, SIMOCUTE </t>
  </si>
  <si>
    <t>REED OF-013-2018, Compra de Licencias Microsoft Office Bussiness -Antivirus-</t>
  </si>
  <si>
    <t>DG-REDD-A1-P1-Ac7</t>
  </si>
  <si>
    <t>REED OF-013-2018, Contratación de consultoría "Sistematización y diseño de información generada en el desarrollo de la Estrategia REDD</t>
  </si>
  <si>
    <t>1.04.02</t>
  </si>
  <si>
    <t xml:space="preserve">Servicios Jurídicos </t>
  </si>
  <si>
    <t>DG-REDD-A1-P1-Ac4</t>
  </si>
  <si>
    <t>REED OF-013-2018, Contratacion de consultoría "Asesoría legal para el fortalecimiento e implementacion de la estrategia REDD+</t>
  </si>
  <si>
    <t>1.08 Mantenimiento y reparación</t>
  </si>
  <si>
    <t>1.08.01</t>
  </si>
  <si>
    <t>Mantenimiento de edificios, locales y terrenos</t>
  </si>
  <si>
    <t>REED OF-013-2018, Contratacion para la instalacion de puntos de red</t>
  </si>
  <si>
    <t>DG-REDD-A1-P3-Ac1</t>
  </si>
  <si>
    <t>REED OF-013-2018, Contratación de la consultoría Establecimiento de parcelas temporales  para estimar el stock de carbono en bosques secundarios,  en zona A</t>
  </si>
  <si>
    <t>REED OF-013-2018, Contratación de la consultoría Establecimiento de parcelas temporales  para estimar el stock de carbono en bosques secundarios,  en zona B</t>
  </si>
  <si>
    <t>REED OF-013-2018, Contratación de la consultoría Establecimiento de parcelas temporales  para estimar el stock de carbono en bosques secundarios,  en zona C</t>
  </si>
  <si>
    <t>DG-REDD-A1-P4-Ac1</t>
  </si>
  <si>
    <t>REED OF-013-2018, Compra 3 tabletas para el monitoreo de PSA</t>
  </si>
  <si>
    <t>REED OF-013-2018, Contratación de consultoría "Coordinacion para la implementacion de plan de mejora de Nivel de Referencia (HWP, Incendios Forestales, Ferilizacion Plantaciones Forestales, Manejo de Bosque Natural)"</t>
  </si>
  <si>
    <t>9 Cuentas Especiales</t>
  </si>
  <si>
    <t>9.02 Sumas sin asignación presupuestaria</t>
  </si>
  <si>
    <t>Donación TF0A2303</t>
  </si>
  <si>
    <t>MAPP</t>
  </si>
  <si>
    <t>Reducción de emisiones</t>
  </si>
  <si>
    <t>DG-REDD-A1-P1-Ac8</t>
  </si>
  <si>
    <t>DG-REDD-A1-P2-Ac6</t>
  </si>
  <si>
    <t>DG-REDD-A1-P2-Ac7</t>
  </si>
  <si>
    <t>Superavit FID. 544-16</t>
  </si>
  <si>
    <t>DG-REDD-A1-P2-Ac8</t>
  </si>
  <si>
    <t>DA-USO-A3-I7-Ac3</t>
  </si>
  <si>
    <t>Porcentaje Cobertura</t>
  </si>
  <si>
    <t>DA-USO-A3- I2-Ac1</t>
  </si>
  <si>
    <t>DA-USO-A3-I3-Ac5</t>
  </si>
  <si>
    <t>U. Salud Ocupacional</t>
  </si>
  <si>
    <t>1.07.01</t>
  </si>
  <si>
    <t>Actividades de capacitación</t>
  </si>
  <si>
    <t>DA-USO-A3-I1-Ac1</t>
  </si>
  <si>
    <t>DA-USO-A3-I3-Ac4</t>
  </si>
  <si>
    <t>5.01.99</t>
  </si>
  <si>
    <t>Maquinaria, equipo y mobiliario diverso</t>
  </si>
  <si>
    <t>DA-USO-A3-I2-Ac1</t>
  </si>
  <si>
    <t>DA-UPSG-A1-I4-Ac7</t>
  </si>
  <si>
    <t>R. Cañas</t>
  </si>
  <si>
    <t>2.02 Alimentos y Productos Agropecuarios</t>
  </si>
  <si>
    <t>DA-UPSG-A1-I1-Ac27</t>
  </si>
  <si>
    <t>2.04 Herramientas, Repuestos y Accesorios</t>
  </si>
  <si>
    <t>1.06 Seguros, Reaseguros y otras Obligaciones</t>
  </si>
  <si>
    <t>DA-UPSG-A1-I4-Ac6</t>
  </si>
  <si>
    <t>1.09.99</t>
  </si>
  <si>
    <t>Otros impuestos</t>
  </si>
  <si>
    <t>DA-UPSG-OF-052-2018, Compra de resmas de papel</t>
  </si>
  <si>
    <t>Trámite Créditos 45 días</t>
  </si>
  <si>
    <t>DFF-A3-I4-Ac6</t>
  </si>
  <si>
    <t>DFF-A3-I5-Ac8</t>
  </si>
  <si>
    <t>DFF-A1-I0-Ac3</t>
  </si>
  <si>
    <t>4 Activos Financieros</t>
  </si>
  <si>
    <t>4.01 Préstamos</t>
  </si>
  <si>
    <t>4.01.07</t>
  </si>
  <si>
    <t xml:space="preserve">Préstamos al Sector Privado </t>
  </si>
  <si>
    <t>DFF-A1-I0-Ac14</t>
  </si>
  <si>
    <t>Recuperación de préstamos</t>
  </si>
  <si>
    <t>Monto colocado en créditos</t>
  </si>
  <si>
    <t>DDC-OF-032-2018, Inscripción de 3 logotipos en el Registro Nacional</t>
  </si>
  <si>
    <t>DDC-A1-I0-Ac3</t>
  </si>
  <si>
    <t>DDC-A2-I0-Ac6</t>
  </si>
  <si>
    <t>Herramientas e instrumentos</t>
  </si>
  <si>
    <t>ORSC-A2-I1-Ac1</t>
  </si>
  <si>
    <t xml:space="preserve">R. San Carlos </t>
  </si>
  <si>
    <t>R. San Carlos</t>
  </si>
  <si>
    <t>ORSC-A1-I1-Ac1</t>
  </si>
  <si>
    <t>Superavit Libre FONAFIFO</t>
  </si>
  <si>
    <t>1.99 Servicios Diversos</t>
  </si>
  <si>
    <t>1.99.02</t>
  </si>
  <si>
    <t>Intereses moratorios y multas</t>
  </si>
  <si>
    <t>5.01.02</t>
  </si>
  <si>
    <t>Equipo de transporte</t>
  </si>
  <si>
    <t>DG-REDD-A1-P1-Ac3</t>
  </si>
  <si>
    <t xml:space="preserve">REED OF-013-2018, Compra de 1 vehículo, según el acuerdo de donación para la Estrategia REDD+ </t>
  </si>
  <si>
    <t>6.03 Prestaciones</t>
  </si>
  <si>
    <t>6.03.01</t>
  </si>
  <si>
    <t>Prestaciones Legales</t>
  </si>
  <si>
    <t>R. Nicoya</t>
  </si>
  <si>
    <t>DFCF-OF-0095-2018, Pago de prestaciones legales a funcionarios</t>
  </si>
  <si>
    <t>U. Recursos Humanos</t>
  </si>
  <si>
    <t>Etiquetas de fila</t>
  </si>
  <si>
    <t>Total general</t>
  </si>
  <si>
    <t>Suma de DISMINUCION</t>
  </si>
  <si>
    <t>Suma de AUMENTO</t>
  </si>
  <si>
    <t>Comisiones y gastos por servicios financieros y comerciales</t>
  </si>
  <si>
    <t>Servicios en ciencias económicas y sociales</t>
  </si>
  <si>
    <t>Impuestos sobre bienes inmuebles</t>
  </si>
  <si>
    <t>4</t>
  </si>
  <si>
    <t>Préstamos</t>
  </si>
  <si>
    <t>Préstamos al Sector Privado</t>
  </si>
  <si>
    <t>Equipo y mobiliario de oficina</t>
  </si>
  <si>
    <t>Servicios jurídicos</t>
  </si>
  <si>
    <t>ORPN-A2-I1-Ac1</t>
  </si>
  <si>
    <t>R. Palmar Norte</t>
  </si>
  <si>
    <t>Prestaciones legales</t>
  </si>
  <si>
    <t>Suma de MONTO CRC</t>
  </si>
  <si>
    <t>Depto. Financiero-Contable</t>
  </si>
  <si>
    <t>Financiamiento de la modificación presupuestaria N°1-2018</t>
  </si>
  <si>
    <t>6.06.02</t>
  </si>
  <si>
    <t>Reintegros o devoluciones</t>
  </si>
  <si>
    <t xml:space="preserve">6.06 Otras Transferencias Corrientes al Sector Privado </t>
  </si>
  <si>
    <t>9.02.01</t>
  </si>
  <si>
    <t>Sumas libres sin asignación presupuestaria</t>
  </si>
  <si>
    <t>Superavit FID. 544-02</t>
  </si>
  <si>
    <t>6.07 Otras Transferencias Corrientes a Organismos Internacionales</t>
  </si>
  <si>
    <t>1.03.07</t>
  </si>
  <si>
    <t>2.99.01</t>
  </si>
  <si>
    <t>Servicios de transferencia electrónica de información</t>
  </si>
  <si>
    <t>Útiles y materiales de oficina y cómputo</t>
  </si>
  <si>
    <t>DG-UTIC-OF-006-2018, Compra de rollos térmicos para impresora de código de barra.</t>
  </si>
  <si>
    <t>5.99 Bienes duraderos diversos</t>
  </si>
  <si>
    <t>Valores</t>
  </si>
  <si>
    <t xml:space="preserve"> presupuestaria No 1-2018 del FONAFIFO, con fecha: 13 de febrero el 2018.</t>
  </si>
  <si>
    <t>U. Informatica</t>
  </si>
  <si>
    <t xml:space="preserve">Monto anual Ingresos </t>
  </si>
  <si>
    <t>Cantidad UCC colocadas</t>
  </si>
  <si>
    <t>DFC-A2-I1-Ac6</t>
  </si>
  <si>
    <t>DDC-OF-032-2018, Compra de 25 cadenas para cajas de seguridad para cámaras trampa</t>
  </si>
  <si>
    <t>DDC-OF-032-2018, Compra de 15 cajas metálicas que fueron adjunticas en el 2017.</t>
  </si>
  <si>
    <t>DDC-OF-032-2018, Compra de 3 cuantificadores de área basal Häglof (métrico), adjudicados en el 2017.</t>
  </si>
  <si>
    <t xml:space="preserve">DDC-OF-032-2018, Complemento para la compra de cámaras trampa y su equipo de seguridad. </t>
  </si>
  <si>
    <t>DG-CS-OF-001-2018, Compras de 400 bolsos biodegradables para actividades de participación ciudadana.</t>
  </si>
  <si>
    <t>DG-CS-OF-001-2018, Compra de 500 lapiceros promocionales para actividades de posicionamiento y participación ciudadana.</t>
  </si>
  <si>
    <t>DG-CS-OF-001-2018, Compra de 5 acrílicos para insertar brochures promocionales.</t>
  </si>
  <si>
    <t>DG-CS-OF-001-2018, Reconocimiento económico para estudiantes en práctica de Colegios Técnicos.</t>
  </si>
  <si>
    <t>DFC-048-2018, Contratación para el traslado de archivo móvil del MINAE al Centro de documentación en Plaza Víquez.</t>
  </si>
  <si>
    <t>DFC-048-2018, Contratación para la desinstalación e instalación de achivo móvil del MINAE al Centro de documentación en Plaza Viquez.</t>
  </si>
  <si>
    <t>DSA-OF-010-2018, Reconocimiento económico para estudiantes en práctica de Colegios Técnicos</t>
  </si>
  <si>
    <t>FID-307-2018, Complemento para el pago de impuesto territorial de fincas en dación de pago al Fideicomiso.</t>
  </si>
  <si>
    <t>FID-307-2018, Complemento para el pago de servicios municipales en fincas en dación de pago al Fideicomiso.</t>
  </si>
  <si>
    <t xml:space="preserve">FID-307-2018, Complemento para el pago de la comisión del Banco Nacional. </t>
  </si>
  <si>
    <t>ORSJ02-OF-0014-2018, Contratación para el traslado de mobiliario.</t>
  </si>
  <si>
    <t>ORSJ02-OF-0014-2018, Contratación para la Instalación de persianas.</t>
  </si>
  <si>
    <t>ORSJ02-OF-0014-2018, Compra de 1 archivo móvil para custodia de expedientes.</t>
  </si>
  <si>
    <t>ORSJ02-OF-0014-2018, Compra de estantes de biblioteca</t>
  </si>
  <si>
    <t>REED OF-013-2018, Contratación de la consultoría: Etapa de finalización del proceso de consulta en los territorios indígenas para la validación de los 5 temas especiales en el marco de la Estrategia Nacional REDD+, para el territorio indígena Malecu.</t>
  </si>
  <si>
    <t>REED OF-013-2018, Contratación de la consultoría: Etapa de finalización del proceso de consulta en los territorios indígenas para la validación de los 5 temas especiales en el marco de la Estrategia Nacional REDD+, para el territorio indígena Matambú.</t>
  </si>
  <si>
    <t>REED OF-013-2018, Contratación de la consultoría: Etapa de finalización del proceso de consulta en los territorios indígenas para la validación de los 5 temas especiales en el marco de la Estrategia Nacional REDD+, para el territorio indígena Zapatón.</t>
  </si>
  <si>
    <t>REED OF-013-2018, Contratación de la consultoría: Etapa de finalización del proceso de consulta en los territorios indígenas para la validación de los 5 temas especiales en el marco de la Estrategia Nacional REDD+, para el territorio indígena China Kicha.</t>
  </si>
  <si>
    <t>REED OF-013-2018, Contratación de la consultoría: Etapa de finalización del proceso de consulta en los territorios indígenas para la validación de los 5 temas especiales en el marco de la Estrategia Nacional REDD+, para el territorio indígena Rey Curré.</t>
  </si>
  <si>
    <t>REED OF-013-2018, Contratación de la consultoría: Etapa de finalización del proceso de consulta en los territorios indígenas para la validación de los 5 temas especiales en el marco de la Estrategia Nacional REDD+, para el Bloque Regional Pacifico Sur.</t>
  </si>
  <si>
    <t>REED OF-013-2018, Contratación de la consultoría: Etapa de finalización del proceso de consulta en los territorios indígenas para la validación de los 5 temas especiales en el marco de la Estrategia Nacional REDD+, para el territorio indígena Ujarras.</t>
  </si>
  <si>
    <t>REED OF-013-2018, Contratación de la consultoría: Etapa de finalización del proceso de consulta en los territorios indígenas para la validación de los 5 temas especiales en el marco de la Estrategia Nacional REDD+, para el territorio indígena Salitre.</t>
  </si>
  <si>
    <t>REED OF-013-2018, Contratación de la consultoría: Etapa de finalización del proceso de consulta en los territorios indígenas para la validación de los 5 temas especiales en el marco de la Estrategia Nacional REDD+, para el territorio indígena Terraba.</t>
  </si>
  <si>
    <t>REED OF-013-2018, Contratación de la consultoría: Etapa de finalización del proceso de consulta en los territorios indígenas para la validación de los 5 temas especiales en el marco de la Estrategia Nacional REDD+, para el territorio indígena Quitirrisí.</t>
  </si>
  <si>
    <t>REED OF-013-2018, Contratación de la consultoría: Etapa de finalización del proceso de consulta en los territorios indígenas para la validación de los 5 temas especiales en el marco de la Estrategia Nacional REDD+, para el territorio indígena Bajo Chirrpó.</t>
  </si>
  <si>
    <t>REED OF-013-2018, Contratación de la consultoría: Etapa de finalización del proceso de consulta en los territorios indígenas para la validación de los 5 temas especiales en el marco de la Estrategia Nacional REDD+, para el territorio indígena Telire.</t>
  </si>
  <si>
    <t>REED OF-013-2018, Contratación de la consultoría: Etapa de finalización del proceso de consulta en los territorios indígenas para la validación de los 5 temas especiales en el marco de la Estrategia Nacional REDD+, para el territorio indígena Talamanca Cabecar.</t>
  </si>
  <si>
    <t>REED OF-013-2018, Contratación de la consultoría: Etapa de finalización del proceso de consulta en los territorios indígenas para la validación de los 5 temas especiales en el marco de la Estrategia Nacional REDD+, para el territorio indígena Kekoldi.</t>
  </si>
  <si>
    <t>REED OF-013-2018, Contratación de la consultoría: Etapa de finalización del proceso de consulta en los territorios indígenas para la validación de los 5 temas especiales en el marco de la Estrategia Nacional REDD+, para el territorio indígena Alto Chirripó.</t>
  </si>
  <si>
    <t>REED OF-013-2018, Contratación de la consultoría: Etapa de finalización del proceso de consulta en los territorios indígenas para la validación de los 5 temas especiales en el marco de la Estrategia Nacional REDD+, para el territorio indígena Nairy Awary.</t>
  </si>
  <si>
    <t>REED OF-013-2018, Contratación de la consultoría: Etapa de finalización del proceso de consulta en los territorios indígenas para la validacion de los 5 temas especiales en el marco de la Estrategia Nacional REDD+, para el territorio indígena Tainy .</t>
  </si>
  <si>
    <t>REED OF-013-2018, Alquiler de local para reunión sobre "Diálogo contínuo y creación de capacidades al sector indígena 2016-2018".</t>
  </si>
  <si>
    <t>REED OF-013-2018, Compra de 2 microcomputadores, tipo gama 2.</t>
  </si>
  <si>
    <t xml:space="preserve">REED OF-013-2018, Compra de 1 pantalla/Monitor 32 pulgadas, para el monitoreo del tráfico en la red interna y el rendimiento de servidores y videoconferencias. </t>
  </si>
  <si>
    <t>REED OF-013-2018, Compra de 1 impresora láser, implementación del PSA - Estrategia REDD+.</t>
  </si>
  <si>
    <t>REED OF-013-2018, Compra de 2 computadoras portátil, para el equipo de trabajo del proyecto Estrategia REDD+.</t>
  </si>
  <si>
    <t>REED OF-013-2018, Compra de 2 microcomputadores, tipo gama 3,  implementación del PSA - Estrategia REDD+.</t>
  </si>
  <si>
    <t>REED OF-013-2018, Compra de Switch, Renovación de equipo de cómputo.</t>
  </si>
  <si>
    <t>REED OF-013-2018, Compra de 1 Workstation Gama 3.</t>
  </si>
  <si>
    <t>DFF-A1-I0-Ac4</t>
  </si>
  <si>
    <t>DA-USO-OF-005-2018, Contrato continuo para el tratamiento y resiclaje de residuos peligrosos.</t>
  </si>
  <si>
    <t>DA-USO-OF-005-2018, Contratación de asesoría para el abordaje de riesgos psicosociales.</t>
  </si>
  <si>
    <t>DA-USO-OF-005-2018, Contratación de traductor de información en Lenguaje de Señas Costarricenses (LESCO) para reeditar videos de uso institucional.</t>
  </si>
  <si>
    <t>DA-USO-OF-005-2018, Capacitación para el personal de Brigada: curso soporte básico cardiaco.</t>
  </si>
  <si>
    <t>DA-USO-OF-005-2018, Adquisición de rótulos accesibles para la identificación de las Oficinas Regionales.</t>
  </si>
  <si>
    <t>DA-USO-OF-005-2018, Compra de 5 sistemas de purificación del agua para el primer y segundo piso.</t>
  </si>
  <si>
    <t>DA-USO-OF-005-2018, Compra de 4 pares de botas tipo culebreras.</t>
  </si>
  <si>
    <t>DA-UPSG-OF-052-2018, Complemento del presupuesto para el pago de alquiler del parqueo Edificio San José.</t>
  </si>
  <si>
    <t>DA-UPSG-OF-052-2018, Complemento del presupuesto para el pago del suministro de agua edificio San José.</t>
  </si>
  <si>
    <t>DA-UPSG-OF-052-2018, Complemento del presupuesto para el pago del servicio de electricidad edificio San José.</t>
  </si>
  <si>
    <t>DA-UPSG-OF-052-2018, Complemento del presupuesto para el pago del servicio de agua.</t>
  </si>
  <si>
    <t>DA-UPSG-OF-052-2018, Complemento del presupuesto para compra de agua en bidones.</t>
  </si>
  <si>
    <t>DA-UPSG-OF-052-2018, Adquisición de repuestos para equipos multifuncionales y otros según contrato vigente.</t>
  </si>
  <si>
    <t>DA-UPSG-OF-052-2018, Adquisición de repuestos para equipos de aire acondicionado según contrato vigente.</t>
  </si>
  <si>
    <t>DA-UPSG-OF-052-2018, Contratación de servicios de información.</t>
  </si>
  <si>
    <t>DA-UPSG-OF-052-2018, Contratación de servicios de correo.</t>
  </si>
  <si>
    <t>DA-UPSG-OF-052-2018, Adquisición de marchamo para vehículo adquirido en el año 2017.</t>
  </si>
  <si>
    <t>DA-UPSG-OF-052-2018, Adquisición de póliza para vehículo adquirido en el año 2017.</t>
  </si>
  <si>
    <t>DA-UPSG-OF-052-2018, Contratación de servicios profesionales para la elaboración del Plan de Medios</t>
  </si>
  <si>
    <t>DA-UPSG-OF-052-2018, Contratación de vestuario del periodo 2017.</t>
  </si>
  <si>
    <t>DA-UPSG-OF-052-2018, Compra de 1 juego de comedor.</t>
  </si>
  <si>
    <t>DA-UPSG-OF-052-2018, Complemento del presupuesto para seguros requeridos en la adquisición de nuevos vehículos.</t>
  </si>
  <si>
    <t>DFF-OF-014-2018, Complemento de presupuesto para el pago de impuestos municipales de fincas en dación de pago.</t>
  </si>
  <si>
    <t>DFF-OF-014-2018, Complemento de presupuesto para el pago de vigilancia en fincas en dación de pago.</t>
  </si>
  <si>
    <t>DFF-OF-014-2018, Complemento de presupuesto para el pago de impuestos en fincas en dación de pago.</t>
  </si>
  <si>
    <t>DFF-OF-014-2018, Complemento de presupuesto para el pago de parqueos.</t>
  </si>
  <si>
    <t>DFF-OF-014-2018, Compra de 1 equipo multifuncional (fotocopiadora, scaner e impresora)</t>
  </si>
  <si>
    <t>ORSC-OF-0090-2018, Compra de 2 clinómetros electrónicos de bolsillo que midan ángulos y alturas de los árboles</t>
  </si>
  <si>
    <t>ORSC-OF-0090-2018, Compra de 12 libretas de campo impermeables en resortes.</t>
  </si>
  <si>
    <t>DFCF-OF-0095-2018, Para atender eventuales multas en materia tributaria.</t>
  </si>
  <si>
    <t>DFCF-OF-0095-2018, Para atender el pago de una multa en la CCSS.</t>
  </si>
  <si>
    <t>DFCF-OF-0095-2018, Contratación de servicios de empaste de documentos contables.</t>
  </si>
  <si>
    <t>ORPN-OF-0049-2018, Sustitución de un GPS aplicando la garantía.</t>
  </si>
  <si>
    <t>DFCF-OF-0095-2018, Devolución de eventuales reintegros en efectivo.</t>
  </si>
  <si>
    <t>DG-UTIC-OF-006-2018, Complemento de presupuesto para la contratación "Servicio Administrado para el Respaldo de la Información Institucional en la Web"</t>
  </si>
  <si>
    <t>DG-UTIC-OF-006-2018, Complemento de presupuesto para la contratación del "Desarrollo e implementación del Sitio WEB"</t>
  </si>
  <si>
    <t>DG-UTIC-OF-006-2018, Compra de 1 Impresora para Protocolo (DL)</t>
  </si>
  <si>
    <t>DG-UTIC-OF-006-2018, Compra de tanque de residuos para Impresora Epson WF-8590</t>
  </si>
  <si>
    <t>DG-UTIC-OF-006-2018, Compra de 3 escáner para digitalización de documentación.</t>
  </si>
  <si>
    <t>DG-UTIC-A3-I1-Ac16</t>
  </si>
  <si>
    <t>DG-UTIC-A3-I1-Ac14</t>
  </si>
  <si>
    <t>DG-UTIC-A3-I1-Ac40</t>
  </si>
  <si>
    <t>DG-UTIC-A3-I1-Ac46</t>
  </si>
  <si>
    <t>DG-UTIC-A3-I1-Ac41</t>
  </si>
  <si>
    <t>DG-UTIC-A3-I1-Ac57</t>
  </si>
  <si>
    <t>DG-UTIC-A2-I1-Ac13</t>
  </si>
  <si>
    <t>DG-UTIC-A2-I1-Ac11</t>
  </si>
  <si>
    <t>DA-URH-A2-I0-Ac15</t>
  </si>
  <si>
    <t>DSA-A1-10-Ac19</t>
  </si>
  <si>
    <t>DG-UTIC-A2-I1-Ac42</t>
  </si>
  <si>
    <t>Dir. Adm Financiera</t>
  </si>
  <si>
    <t>5.99.03 (11)</t>
  </si>
  <si>
    <t>DG-UTIC-A3-I1-AC42</t>
  </si>
  <si>
    <t>RENOVACIÓN: Licencias de Antivirus 200 licencias</t>
  </si>
  <si>
    <t>Renovación 53 licencias de Antivirus.</t>
  </si>
  <si>
    <t>Dir. Asuntos Juridicos</t>
  </si>
  <si>
    <t>5.99.03 (09)</t>
  </si>
  <si>
    <t>Renovación 14 licencias de Antivirus.</t>
  </si>
  <si>
    <t>Dir. Comercializacion</t>
  </si>
  <si>
    <t>5.99.03 (08)</t>
  </si>
  <si>
    <t>Renovación 12 licencias de Antivirus.</t>
  </si>
  <si>
    <t>Dir. Fomento</t>
  </si>
  <si>
    <t>5.99.03 (07)</t>
  </si>
  <si>
    <t>Renovación 13 licencias de Antivirus.</t>
  </si>
  <si>
    <t>Dir. General</t>
  </si>
  <si>
    <t>5.99.03 (06)</t>
  </si>
  <si>
    <t>Renovación 50 licencias de Antivirus.</t>
  </si>
  <si>
    <t>Dir. Serv. Ambientales</t>
  </si>
  <si>
    <t>5.99.03 (10)</t>
  </si>
  <si>
    <t>Renovación 28 licencias de Antivirus.</t>
  </si>
  <si>
    <t>OR. Cañas</t>
  </si>
  <si>
    <t>5.99.03 (12)</t>
  </si>
  <si>
    <t>Renovación 3 licencias de Antivirus.</t>
  </si>
  <si>
    <t>OR. Caribe Norte</t>
  </si>
  <si>
    <t>5.99.03 (14)</t>
  </si>
  <si>
    <t>Renovación 5 licencias de Antivirus.</t>
  </si>
  <si>
    <t>OR. Limón</t>
  </si>
  <si>
    <t>5.99.03 (13)</t>
  </si>
  <si>
    <t>OR. Nicoya</t>
  </si>
  <si>
    <t>5.99.03 (19)</t>
  </si>
  <si>
    <t>Renovación 4 licencias de Antivirus.</t>
  </si>
  <si>
    <t>OR. Palmar Norte</t>
  </si>
  <si>
    <t>5.99.03 (15)</t>
  </si>
  <si>
    <t>OR. San Carlos</t>
  </si>
  <si>
    <t>5.99.03 (18)</t>
  </si>
  <si>
    <t>OR. San José 01</t>
  </si>
  <si>
    <t>5.99.03 (17)</t>
  </si>
  <si>
    <t>OR. San José 02</t>
  </si>
  <si>
    <t>5.99.03 (16)</t>
  </si>
  <si>
    <t>Rebeca la dismunición de la accion DG-UTIC-A2-I1-Ac42 se debe desglosar de la siguiente manera;</t>
  </si>
  <si>
    <t>D. Asuntos Jurídicos</t>
  </si>
  <si>
    <t>R. Limón</t>
  </si>
  <si>
    <t>R. Caribe-Norte</t>
  </si>
  <si>
    <t>R. San José Occidental</t>
  </si>
  <si>
    <t>Distribuir en entre 2 metas DDCSA</t>
  </si>
  <si>
    <t>Total Donación TF0A2303</t>
  </si>
  <si>
    <t>Total Superavit FID. 544-16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</si>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</sst>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-* #,##0_-;\-* #,##0_-;_-* &quot;-&quot;??_-;_-@_-"/>
    <numFmt numFmtId="168" formatCode="dd\-mm\-yy;@"/>
    <numFmt numFmtId="169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entury Gothic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entury Gothic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rgb="FF663300"/>
        </stop>
        <stop position="1">
          <color rgb="FF00B05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49" fontId="5" fillId="2" borderId="13" xfId="0" applyNumberFormat="1" applyFont="1" applyFill="1" applyBorder="1"/>
    <xf numFmtId="0" fontId="6" fillId="2" borderId="14" xfId="0" applyFont="1" applyFill="1" applyBorder="1" applyAlignment="1">
      <alignment horizontal="left"/>
    </xf>
    <xf numFmtId="3" fontId="7" fillId="2" borderId="15" xfId="2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left"/>
    </xf>
    <xf numFmtId="3" fontId="7" fillId="2" borderId="17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" fontId="7" fillId="2" borderId="19" xfId="2" applyNumberFormat="1" applyFont="1" applyFill="1" applyBorder="1" applyAlignment="1">
      <alignment horizontal="right"/>
    </xf>
    <xf numFmtId="3" fontId="7" fillId="2" borderId="20" xfId="2" applyNumberFormat="1" applyFont="1" applyFill="1" applyBorder="1" applyAlignment="1">
      <alignment horizontal="right"/>
    </xf>
    <xf numFmtId="3" fontId="7" fillId="2" borderId="16" xfId="2" applyNumberFormat="1" applyFont="1" applyFill="1" applyBorder="1" applyAlignment="1">
      <alignment horizontal="right"/>
    </xf>
    <xf numFmtId="49" fontId="7" fillId="2" borderId="17" xfId="0" applyNumberFormat="1" applyFont="1" applyFill="1" applyBorder="1"/>
    <xf numFmtId="3" fontId="7" fillId="2" borderId="21" xfId="2" applyNumberFormat="1" applyFont="1" applyFill="1" applyBorder="1" applyAlignment="1">
      <alignment horizontal="right"/>
    </xf>
    <xf numFmtId="3" fontId="7" fillId="2" borderId="18" xfId="0" applyNumberFormat="1" applyFont="1" applyFill="1" applyBorder="1"/>
    <xf numFmtId="3" fontId="7" fillId="2" borderId="11" xfId="0" applyNumberFormat="1" applyFont="1" applyFill="1" applyBorder="1"/>
    <xf numFmtId="0" fontId="8" fillId="2" borderId="0" xfId="0" applyFont="1" applyFill="1"/>
    <xf numFmtId="0" fontId="5" fillId="4" borderId="7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1" xfId="0" applyFont="1" applyFill="1" applyBorder="1"/>
    <xf numFmtId="3" fontId="5" fillId="4" borderId="18" xfId="0" applyNumberFormat="1" applyFont="1" applyFill="1" applyBorder="1"/>
    <xf numFmtId="3" fontId="5" fillId="4" borderId="11" xfId="0" applyNumberFormat="1" applyFont="1" applyFill="1" applyBorder="1"/>
    <xf numFmtId="3" fontId="5" fillId="4" borderId="4" xfId="0" applyNumberFormat="1" applyFont="1" applyFill="1" applyBorder="1"/>
    <xf numFmtId="0" fontId="6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4" fillId="2" borderId="0" xfId="2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14" fontId="3" fillId="3" borderId="24" xfId="0" applyNumberFormat="1" applyFont="1" applyFill="1" applyBorder="1" applyAlignment="1">
      <alignment horizontal="center" vertical="center" wrapText="1"/>
    </xf>
    <xf numFmtId="0" fontId="10" fillId="5" borderId="23" xfId="0" applyFont="1" applyFill="1" applyBorder="1"/>
    <xf numFmtId="0" fontId="11" fillId="5" borderId="23" xfId="0" applyFont="1" applyFill="1" applyBorder="1"/>
    <xf numFmtId="168" fontId="11" fillId="5" borderId="23" xfId="0" applyNumberFormat="1" applyFont="1" applyFill="1" applyBorder="1" applyAlignment="1">
      <alignment horizontal="left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7" fontId="11" fillId="5" borderId="23" xfId="1" applyNumberFormat="1" applyFont="1" applyFill="1" applyBorder="1"/>
    <xf numFmtId="0" fontId="3" fillId="3" borderId="27" xfId="0" applyFont="1" applyFill="1" applyBorder="1" applyAlignment="1">
      <alignment horizontal="center" vertical="center"/>
    </xf>
    <xf numFmtId="0" fontId="14" fillId="5" borderId="28" xfId="0" applyFont="1" applyFill="1" applyBorder="1"/>
    <xf numFmtId="0" fontId="14" fillId="5" borderId="29" xfId="0" applyFont="1" applyFill="1" applyBorder="1"/>
    <xf numFmtId="167" fontId="14" fillId="5" borderId="29" xfId="1" applyNumberFormat="1" applyFont="1" applyFill="1" applyBorder="1"/>
    <xf numFmtId="0" fontId="14" fillId="5" borderId="3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0" fontId="5" fillId="4" borderId="1" xfId="0" applyFont="1" applyFill="1" applyBorder="1"/>
    <xf numFmtId="3" fontId="5" fillId="4" borderId="12" xfId="0" applyNumberFormat="1" applyFont="1" applyFill="1" applyBorder="1"/>
    <xf numFmtId="0" fontId="6" fillId="2" borderId="20" xfId="0" applyFont="1" applyFill="1" applyBorder="1" applyAlignment="1">
      <alignment horizontal="left"/>
    </xf>
    <xf numFmtId="3" fontId="7" fillId="2" borderId="31" xfId="0" applyNumberFormat="1" applyFont="1" applyFill="1" applyBorder="1"/>
    <xf numFmtId="3" fontId="7" fillId="2" borderId="31" xfId="2" applyNumberFormat="1" applyFont="1" applyFill="1" applyBorder="1" applyAlignment="1">
      <alignment horizontal="right"/>
    </xf>
    <xf numFmtId="3" fontId="0" fillId="2" borderId="0" xfId="0" applyNumberFormat="1" applyFill="1"/>
    <xf numFmtId="164" fontId="0" fillId="0" borderId="0" xfId="0" applyNumberFormat="1"/>
    <xf numFmtId="49" fontId="7" fillId="2" borderId="13" xfId="0" applyNumberFormat="1" applyFont="1" applyFill="1" applyBorder="1"/>
    <xf numFmtId="0" fontId="4" fillId="2" borderId="20" xfId="0" applyFont="1" applyFill="1" applyBorder="1" applyAlignment="1">
      <alignment horizontal="left"/>
    </xf>
    <xf numFmtId="169" fontId="0" fillId="0" borderId="0" xfId="0" applyNumberFormat="1"/>
    <xf numFmtId="3" fontId="7" fillId="2" borderId="33" xfId="2" applyNumberFormat="1" applyFont="1" applyFill="1" applyBorder="1" applyAlignment="1">
      <alignment horizontal="right"/>
    </xf>
    <xf numFmtId="0" fontId="5" fillId="4" borderId="23" xfId="0" applyFont="1" applyFill="1" applyBorder="1"/>
    <xf numFmtId="0" fontId="4" fillId="2" borderId="31" xfId="0" applyFont="1" applyFill="1" applyBorder="1" applyAlignment="1">
      <alignment horizontal="left"/>
    </xf>
    <xf numFmtId="0" fontId="5" fillId="2" borderId="32" xfId="0" applyFont="1" applyFill="1" applyBorder="1"/>
    <xf numFmtId="0" fontId="7" fillId="2" borderId="34" xfId="0" applyFont="1" applyFill="1" applyBorder="1"/>
    <xf numFmtId="0" fontId="5" fillId="4" borderId="35" xfId="0" applyFont="1" applyFill="1" applyBorder="1"/>
    <xf numFmtId="0" fontId="5" fillId="2" borderId="14" xfId="0" applyFont="1" applyFill="1" applyBorder="1"/>
    <xf numFmtId="0" fontId="7" fillId="2" borderId="31" xfId="0" applyFont="1" applyFill="1" applyBorder="1"/>
    <xf numFmtId="3" fontId="5" fillId="2" borderId="14" xfId="0" applyNumberFormat="1" applyFont="1" applyFill="1" applyBorder="1"/>
    <xf numFmtId="3" fontId="5" fillId="4" borderId="35" xfId="0" applyNumberFormat="1" applyFont="1" applyFill="1" applyBorder="1"/>
    <xf numFmtId="3" fontId="7" fillId="2" borderId="36" xfId="2" applyNumberFormat="1" applyFont="1" applyFill="1" applyBorder="1" applyAlignment="1">
      <alignment horizontal="right"/>
    </xf>
    <xf numFmtId="3" fontId="7" fillId="2" borderId="37" xfId="2" applyNumberFormat="1" applyFont="1" applyFill="1" applyBorder="1" applyAlignment="1">
      <alignment horizontal="right"/>
    </xf>
    <xf numFmtId="3" fontId="7" fillId="2" borderId="38" xfId="2" applyNumberFormat="1" applyFont="1" applyFill="1" applyBorder="1" applyAlignment="1">
      <alignment horizontal="right"/>
    </xf>
    <xf numFmtId="3" fontId="7" fillId="2" borderId="39" xfId="2" applyNumberFormat="1" applyFont="1" applyFill="1" applyBorder="1" applyAlignment="1">
      <alignment horizontal="right"/>
    </xf>
    <xf numFmtId="3" fontId="7" fillId="2" borderId="15" xfId="0" applyNumberFormat="1" applyFont="1" applyFill="1" applyBorder="1"/>
    <xf numFmtId="0" fontId="5" fillId="4" borderId="10" xfId="0" applyFont="1" applyFill="1" applyBorder="1"/>
    <xf numFmtId="0" fontId="5" fillId="4" borderId="45" xfId="0" applyFont="1" applyFill="1" applyBorder="1"/>
    <xf numFmtId="0" fontId="5" fillId="4" borderId="27" xfId="0" applyFont="1" applyFill="1" applyBorder="1"/>
    <xf numFmtId="3" fontId="5" fillId="4" borderId="27" xfId="0" applyNumberFormat="1" applyFont="1" applyFill="1" applyBorder="1"/>
    <xf numFmtId="3" fontId="5" fillId="4" borderId="46" xfId="0" applyNumberFormat="1" applyFont="1" applyFill="1" applyBorder="1"/>
    <xf numFmtId="164" fontId="0" fillId="0" borderId="0" xfId="1" applyFont="1"/>
    <xf numFmtId="3" fontId="7" fillId="2" borderId="47" xfId="2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64" fontId="0" fillId="2" borderId="0" xfId="1" applyNumberFormat="1" applyFont="1" applyFill="1"/>
    <xf numFmtId="164" fontId="3" fillId="3" borderId="24" xfId="1" applyNumberFormat="1" applyFont="1" applyFill="1" applyBorder="1" applyAlignment="1">
      <alignment horizontal="center" vertical="center" wrapText="1"/>
    </xf>
    <xf numFmtId="164" fontId="11" fillId="5" borderId="23" xfId="1" applyNumberFormat="1" applyFont="1" applyFill="1" applyBorder="1"/>
    <xf numFmtId="164" fontId="14" fillId="5" borderId="29" xfId="1" applyNumberFormat="1" applyFont="1" applyFill="1" applyBorder="1"/>
    <xf numFmtId="0" fontId="4" fillId="2" borderId="48" xfId="0" applyFont="1" applyFill="1" applyBorder="1" applyAlignment="1">
      <alignment horizontal="left"/>
    </xf>
    <xf numFmtId="3" fontId="7" fillId="2" borderId="6" xfId="2" applyNumberFormat="1" applyFont="1" applyFill="1" applyBorder="1" applyAlignment="1">
      <alignment horizontal="right"/>
    </xf>
    <xf numFmtId="3" fontId="7" fillId="2" borderId="48" xfId="2" applyNumberFormat="1" applyFont="1" applyFill="1" applyBorder="1" applyAlignment="1">
      <alignment horizontal="right"/>
    </xf>
    <xf numFmtId="49" fontId="5" fillId="2" borderId="14" xfId="0" applyNumberFormat="1" applyFont="1" applyFill="1" applyBorder="1"/>
    <xf numFmtId="0" fontId="5" fillId="2" borderId="31" xfId="0" applyFont="1" applyFill="1" applyBorder="1"/>
    <xf numFmtId="3" fontId="5" fillId="2" borderId="31" xfId="0" applyNumberFormat="1" applyFont="1" applyFill="1" applyBorder="1"/>
    <xf numFmtId="0" fontId="7" fillId="2" borderId="50" xfId="0" applyFont="1" applyFill="1" applyBorder="1"/>
    <xf numFmtId="164" fontId="0" fillId="2" borderId="0" xfId="1" applyFont="1" applyFill="1"/>
    <xf numFmtId="0" fontId="4" fillId="2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center" vertical="justify"/>
    </xf>
    <xf numFmtId="0" fontId="15" fillId="4" borderId="11" xfId="0" applyFont="1" applyFill="1" applyBorder="1" applyAlignment="1">
      <alignment horizontal="center" vertical="justify"/>
    </xf>
    <xf numFmtId="0" fontId="15" fillId="4" borderId="8" xfId="0" applyFont="1" applyFill="1" applyBorder="1" applyAlignment="1">
      <alignment horizontal="center" vertical="justify"/>
    </xf>
    <xf numFmtId="0" fontId="15" fillId="4" borderId="11" xfId="0" applyFont="1" applyFill="1" applyBorder="1" applyAlignment="1">
      <alignment horizontal="center"/>
    </xf>
    <xf numFmtId="49" fontId="15" fillId="2" borderId="13" xfId="0" applyNumberFormat="1" applyFont="1" applyFill="1" applyBorder="1"/>
    <xf numFmtId="0" fontId="16" fillId="2" borderId="14" xfId="0" applyFont="1" applyFill="1" applyBorder="1" applyAlignment="1">
      <alignment horizontal="left"/>
    </xf>
    <xf numFmtId="3" fontId="17" fillId="2" borderId="15" xfId="2" applyNumberFormat="1" applyFont="1" applyFill="1" applyBorder="1" applyAlignment="1">
      <alignment horizontal="right"/>
    </xf>
    <xf numFmtId="3" fontId="17" fillId="2" borderId="16" xfId="2" applyNumberFormat="1" applyFont="1" applyFill="1" applyBorder="1" applyAlignment="1">
      <alignment horizontal="right"/>
    </xf>
    <xf numFmtId="49" fontId="17" fillId="2" borderId="17" xfId="0" applyNumberFormat="1" applyFont="1" applyFill="1" applyBorder="1"/>
    <xf numFmtId="0" fontId="18" fillId="2" borderId="15" xfId="0" applyFont="1" applyFill="1" applyBorder="1" applyAlignment="1">
      <alignment horizontal="left"/>
    </xf>
    <xf numFmtId="0" fontId="15" fillId="4" borderId="18" xfId="0" applyFont="1" applyFill="1" applyBorder="1"/>
    <xf numFmtId="0" fontId="15" fillId="4" borderId="11" xfId="0" applyFont="1" applyFill="1" applyBorder="1"/>
    <xf numFmtId="3" fontId="15" fillId="4" borderId="18" xfId="0" applyNumberFormat="1" applyFont="1" applyFill="1" applyBorder="1"/>
    <xf numFmtId="3" fontId="15" fillId="4" borderId="11" xfId="0" applyNumberFormat="1" applyFont="1" applyFill="1" applyBorder="1"/>
    <xf numFmtId="3" fontId="15" fillId="4" borderId="4" xfId="0" applyNumberFormat="1" applyFont="1" applyFill="1" applyBorder="1"/>
    <xf numFmtId="3" fontId="17" fillId="2" borderId="17" xfId="2" applyNumberFormat="1" applyFont="1" applyFill="1" applyBorder="1" applyAlignment="1">
      <alignment horizontal="right"/>
    </xf>
    <xf numFmtId="3" fontId="17" fillId="2" borderId="13" xfId="2" applyNumberFormat="1" applyFont="1" applyFill="1" applyBorder="1" applyAlignment="1">
      <alignment horizontal="right"/>
    </xf>
    <xf numFmtId="3" fontId="17" fillId="2" borderId="21" xfId="2" applyNumberFormat="1" applyFont="1" applyFill="1" applyBorder="1" applyAlignment="1">
      <alignment horizontal="right"/>
    </xf>
    <xf numFmtId="3" fontId="17" fillId="2" borderId="14" xfId="2" applyNumberFormat="1" applyFont="1" applyFill="1" applyBorder="1" applyAlignment="1">
      <alignment horizontal="right"/>
    </xf>
    <xf numFmtId="3" fontId="17" fillId="2" borderId="19" xfId="2" applyNumberFormat="1" applyFont="1" applyFill="1" applyBorder="1" applyAlignment="1">
      <alignment horizontal="right"/>
    </xf>
    <xf numFmtId="3" fontId="17" fillId="2" borderId="20" xfId="2" applyNumberFormat="1" applyFont="1" applyFill="1" applyBorder="1" applyAlignment="1">
      <alignment horizontal="right"/>
    </xf>
    <xf numFmtId="49" fontId="17" fillId="2" borderId="6" xfId="0" applyNumberFormat="1" applyFont="1" applyFill="1" applyBorder="1"/>
    <xf numFmtId="0" fontId="18" fillId="2" borderId="48" xfId="0" applyFont="1" applyFill="1" applyBorder="1" applyAlignment="1">
      <alignment horizontal="left"/>
    </xf>
    <xf numFmtId="3" fontId="17" fillId="2" borderId="6" xfId="2" applyNumberFormat="1" applyFont="1" applyFill="1" applyBorder="1" applyAlignment="1">
      <alignment horizontal="right"/>
    </xf>
    <xf numFmtId="3" fontId="17" fillId="2" borderId="12" xfId="2" applyNumberFormat="1" applyFont="1" applyFill="1" applyBorder="1" applyAlignment="1">
      <alignment horizontal="right"/>
    </xf>
    <xf numFmtId="3" fontId="17" fillId="2" borderId="0" xfId="2" applyNumberFormat="1" applyFont="1" applyFill="1" applyBorder="1" applyAlignment="1">
      <alignment horizontal="right"/>
    </xf>
    <xf numFmtId="3" fontId="17" fillId="2" borderId="48" xfId="2" applyNumberFormat="1" applyFont="1" applyFill="1" applyBorder="1" applyAlignment="1">
      <alignment horizontal="right"/>
    </xf>
    <xf numFmtId="0" fontId="16" fillId="2" borderId="21" xfId="0" applyFont="1" applyFill="1" applyBorder="1" applyAlignment="1">
      <alignment horizontal="left"/>
    </xf>
    <xf numFmtId="3" fontId="17" fillId="2" borderId="10" xfId="2" applyNumberFormat="1" applyFont="1" applyFill="1" applyBorder="1" applyAlignment="1">
      <alignment horizontal="right"/>
    </xf>
    <xf numFmtId="49" fontId="17" fillId="2" borderId="13" xfId="0" applyNumberFormat="1" applyFont="1" applyFill="1" applyBorder="1"/>
    <xf numFmtId="0" fontId="18" fillId="2" borderId="13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3" fontId="17" fillId="2" borderId="15" xfId="0" applyNumberFormat="1" applyFont="1" applyFill="1" applyBorder="1"/>
    <xf numFmtId="49" fontId="17" fillId="2" borderId="23" xfId="0" applyNumberFormat="1" applyFont="1" applyFill="1" applyBorder="1"/>
    <xf numFmtId="0" fontId="18" fillId="2" borderId="34" xfId="0" applyFont="1" applyFill="1" applyBorder="1" applyAlignment="1">
      <alignment horizontal="left"/>
    </xf>
    <xf numFmtId="3" fontId="17" fillId="2" borderId="12" xfId="0" applyNumberFormat="1" applyFont="1" applyFill="1" applyBorder="1"/>
    <xf numFmtId="0" fontId="15" fillId="4" borderId="7" xfId="0" applyFont="1" applyFill="1" applyBorder="1"/>
    <xf numFmtId="0" fontId="15" fillId="4" borderId="12" xfId="0" applyFont="1" applyFill="1" applyBorder="1"/>
    <xf numFmtId="3" fontId="15" fillId="4" borderId="1" xfId="0" applyNumberFormat="1" applyFont="1" applyFill="1" applyBorder="1"/>
    <xf numFmtId="3" fontId="15" fillId="4" borderId="10" xfId="0" applyNumberFormat="1" applyFont="1" applyFill="1" applyBorder="1"/>
    <xf numFmtId="3" fontId="17" fillId="2" borderId="40" xfId="2" applyNumberFormat="1" applyFont="1" applyFill="1" applyBorder="1" applyAlignment="1">
      <alignment horizontal="right"/>
    </xf>
    <xf numFmtId="3" fontId="17" fillId="2" borderId="41" xfId="2" applyNumberFormat="1" applyFont="1" applyFill="1" applyBorder="1" applyAlignment="1">
      <alignment horizontal="right"/>
    </xf>
    <xf numFmtId="3" fontId="17" fillId="2" borderId="42" xfId="2" applyNumberFormat="1" applyFont="1" applyFill="1" applyBorder="1" applyAlignment="1">
      <alignment horizontal="right"/>
    </xf>
    <xf numFmtId="3" fontId="17" fillId="2" borderId="43" xfId="2" applyNumberFormat="1" applyFont="1" applyFill="1" applyBorder="1" applyAlignment="1">
      <alignment horizontal="right"/>
    </xf>
    <xf numFmtId="3" fontId="17" fillId="2" borderId="49" xfId="2" applyNumberFormat="1" applyFont="1" applyFill="1" applyBorder="1" applyAlignment="1">
      <alignment horizontal="right"/>
    </xf>
    <xf numFmtId="3" fontId="17" fillId="2" borderId="44" xfId="2" applyNumberFormat="1" applyFont="1" applyFill="1" applyBorder="1" applyAlignment="1">
      <alignment horizontal="right"/>
    </xf>
    <xf numFmtId="3" fontId="15" fillId="4" borderId="12" xfId="0" applyNumberFormat="1" applyFont="1" applyFill="1" applyBorder="1"/>
    <xf numFmtId="0" fontId="19" fillId="2" borderId="0" xfId="0" applyFont="1" applyFill="1"/>
    <xf numFmtId="0" fontId="21" fillId="5" borderId="23" xfId="0" applyFont="1" applyFill="1" applyBorder="1"/>
    <xf numFmtId="0" fontId="20" fillId="2" borderId="0" xfId="0" applyFont="1" applyFill="1"/>
    <xf numFmtId="0" fontId="8" fillId="6" borderId="51" xfId="0" applyFont="1" applyFill="1" applyBorder="1" applyAlignment="1">
      <alignment wrapText="1"/>
    </xf>
    <xf numFmtId="0" fontId="22" fillId="6" borderId="51" xfId="0" applyFont="1" applyFill="1" applyBorder="1" applyAlignment="1">
      <alignment wrapText="1"/>
    </xf>
    <xf numFmtId="164" fontId="8" fillId="6" borderId="51" xfId="1" applyFont="1" applyFill="1" applyBorder="1" applyAlignment="1">
      <alignment wrapText="1"/>
    </xf>
    <xf numFmtId="164" fontId="0" fillId="2" borderId="0" xfId="0" applyNumberFormat="1" applyFill="1"/>
    <xf numFmtId="167" fontId="0" fillId="0" borderId="0" xfId="0" applyNumberFormat="1"/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vertical="center"/>
    </xf>
    <xf numFmtId="165" fontId="5" fillId="4" borderId="2" xfId="2" applyFont="1" applyFill="1" applyBorder="1" applyAlignment="1">
      <alignment horizontal="center" vertical="center"/>
    </xf>
    <xf numFmtId="165" fontId="5" fillId="4" borderId="3" xfId="2" applyFont="1" applyFill="1" applyBorder="1" applyAlignment="1">
      <alignment horizontal="center" vertical="center"/>
    </xf>
    <xf numFmtId="165" fontId="5" fillId="4" borderId="7" xfId="2" applyFont="1" applyFill="1" applyBorder="1" applyAlignment="1">
      <alignment horizontal="center" vertical="center"/>
    </xf>
    <xf numFmtId="165" fontId="5" fillId="4" borderId="8" xfId="2" applyFont="1" applyFill="1" applyBorder="1" applyAlignment="1">
      <alignment horizontal="center" vertical="center"/>
    </xf>
    <xf numFmtId="165" fontId="5" fillId="4" borderId="9" xfId="2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165" fontId="15" fillId="4" borderId="1" xfId="2" applyFont="1" applyFill="1" applyBorder="1" applyAlignment="1">
      <alignment horizontal="center" vertical="center"/>
    </xf>
    <xf numFmtId="165" fontId="15" fillId="4" borderId="2" xfId="2" applyFont="1" applyFill="1" applyBorder="1" applyAlignment="1">
      <alignment horizontal="center" vertical="center"/>
    </xf>
    <xf numFmtId="165" fontId="15" fillId="4" borderId="3" xfId="2" applyFont="1" applyFill="1" applyBorder="1" applyAlignment="1">
      <alignment horizontal="center" vertical="center"/>
    </xf>
    <xf numFmtId="165" fontId="15" fillId="4" borderId="7" xfId="2" applyFont="1" applyFill="1" applyBorder="1" applyAlignment="1">
      <alignment horizontal="center" vertical="center"/>
    </xf>
    <xf numFmtId="165" fontId="15" fillId="4" borderId="8" xfId="2" applyFont="1" applyFill="1" applyBorder="1" applyAlignment="1">
      <alignment horizontal="center" vertical="center"/>
    </xf>
    <xf numFmtId="165" fontId="15" fillId="4" borderId="9" xfId="2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justify"/>
    </xf>
    <xf numFmtId="0" fontId="15" fillId="4" borderId="12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/>
    </xf>
    <xf numFmtId="43" fontId="0" fillId="2" borderId="0" xfId="0" applyNumberFormat="1" applyFill="1"/>
  </cellXfs>
  <cellStyles count="3">
    <cellStyle name="Comma_Sheet1" xfId="2"/>
    <cellStyle name="Millares" xfId="1" builtinId="3"/>
    <cellStyle name="Normal" xfId="0" builtinId="0"/>
  </cellStyles>
  <dxfs count="43"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171" formatCode="_-* #,##0.0_-;\-* #,##0.0_-;_-* &quot;-&quot;??_-;_-@_-"/>
    </dxf>
    <dxf>
      <numFmt numFmtId="167" formatCode="_-* #,##0_-;\-* #,##0_-;_-* &quot;-&quot;??_-;_-@_-"/>
    </dxf>
    <dxf>
      <numFmt numFmtId="170" formatCode="#,##0.0"/>
    </dxf>
    <dxf>
      <numFmt numFmtId="3" formatCode="#,##0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171" formatCode="_-* #,##0.0_-;\-* #,##0.0_-;_-* &quot;-&quot;??_-;_-@_-"/>
    </dxf>
    <dxf>
      <numFmt numFmtId="167" formatCode="_-* #,##0_-;\-* #,##0_-;_-* &quot;-&quot;??_-;_-@_-"/>
    </dxf>
    <dxf>
      <numFmt numFmtId="170" formatCode="#,##0.0"/>
    </dxf>
    <dxf>
      <numFmt numFmtId="3" formatCode="#,##0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  <dxf>
      <numFmt numFmtId="169" formatCode="#,##0.00_ ;\-#,##0.00\ "/>
    </dxf>
    <dxf>
      <numFmt numFmtId="3" formatCode="#,##0"/>
    </dxf>
    <dxf>
      <numFmt numFmtId="170" formatCode="#,##0.0"/>
    </dxf>
    <dxf>
      <numFmt numFmtId="167" formatCode="_-* #,##0_-;\-* #,##0_-;_-* &quot;-&quot;??_-;_-@_-"/>
    </dxf>
    <dxf>
      <numFmt numFmtId="171" formatCode="_-* #,##0.0_-;\-* #,##0.0_-;_-* &quot;-&quot;??_-;_-@_-"/>
    </dxf>
    <dxf>
      <numFmt numFmtId="164" formatCode="_-* #,##0.00_-;\-* #,##0.00_-;_-* &quot;-&quot;??_-;_-@_-"/>
    </dxf>
    <dxf>
      <numFmt numFmtId="169" formatCode="#,##0.00_ ;\-#,##0.00\ "/>
    </dxf>
    <dxf>
      <numFmt numFmtId="164" formatCode="_-* #,##0.00_-;\-* #,##0.00_-;_-* &quot;-&quot;??_-;_-@_-"/>
    </dxf>
    <dxf>
      <numFmt numFmtId="2" formatCode="0.00"/>
    </dxf>
    <dxf>
      <numFmt numFmtId="164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ila Rodríguez Tencio" refreshedDate="43165.414489467592" createdVersion="6" refreshedVersion="5" minRefreshableVersion="3" recordCount="219">
  <cacheSource type="worksheet">
    <worksheetSource ref="A7:Y226" sheet="B.D MODIFICACIÓN"/>
  </cacheSource>
  <cacheFields count="25">
    <cacheField name="Financiador" numFmtId="0">
      <sharedItems containsBlank="1" count="5">
        <s v="FONAFIFO"/>
        <s v="FID 544-03"/>
        <s v="FID 544-02"/>
        <s v="FID 544-16"/>
        <m u="1"/>
      </sharedItems>
    </cacheField>
    <cacheField name="PARTIDA" numFmtId="0">
      <sharedItems containsBlank="1" count="7">
        <s v="1 Servicios"/>
        <s v="2 Materiales y Suministros"/>
        <s v="5 Bienes Duraderos"/>
        <s v="6 Transferencias Corrientes"/>
        <s v="9 Cuentas Especiales"/>
        <s v="4 Activos Financieros"/>
        <m u="1"/>
      </sharedItems>
    </cacheField>
    <cacheField name="GRUPO" numFmtId="0">
      <sharedItems/>
    </cacheField>
    <cacheField name="SUBPARTIDA" numFmtId="0">
      <sharedItems containsBlank="1" count="54">
        <s v="1.05.02"/>
        <s v="1.09.99"/>
        <s v="2.03.01"/>
        <s v="2.01.04"/>
        <s v="2.99.03"/>
        <s v="1.04.99"/>
        <s v="1.07.02"/>
        <s v="2.04.01"/>
        <s v="5.01.03"/>
        <s v="5.01.06"/>
        <s v="1.03.02"/>
        <s v="6.02.99"/>
        <s v="2.99.05"/>
        <s v="2.99.99"/>
        <s v="1.03.04"/>
        <s v="1.04.06"/>
        <s v="6.07.01"/>
        <s v="1.02.99"/>
        <s v="1.09.02"/>
        <s v="1.03.06"/>
        <s v="2.99.04"/>
        <s v="5.01.04"/>
        <s v="1.01.01"/>
        <s v="5.01.05"/>
        <s v="1.04.04"/>
        <s v="1.04.05"/>
        <s v="1.04.03"/>
        <s v="1.03.03"/>
        <s v="2.03.05"/>
        <s v="5.99.03"/>
        <s v="1.04.02"/>
        <s v="1.08.01"/>
        <s v="5.01.02"/>
        <s v="9.02.02"/>
        <s v="1.07.01"/>
        <s v="5.01.99"/>
        <s v="2.99.06"/>
        <s v="1.02.01"/>
        <s v="1.02.02"/>
        <s v="2.02.03"/>
        <s v="2.04.02"/>
        <s v="1.02.03"/>
        <s v="1.03.01"/>
        <s v="1.06.01"/>
        <s v="1.02.04"/>
        <s v="4.01.07"/>
        <s v="1.99.02"/>
        <s v="6.03.01"/>
        <s v="9.02.01"/>
        <s v="6.06.02"/>
        <s v="1.03.07"/>
        <s v="2.99.01"/>
        <s v="9.02.02 " u="1"/>
        <m u="1"/>
      </sharedItems>
    </cacheField>
    <cacheField name="NOMBRE SUBPARTIDA" numFmtId="0">
      <sharedItems/>
    </cacheField>
    <cacheField name="T. PRESUPUESTO" numFmtId="0">
      <sharedItems/>
    </cacheField>
    <cacheField name="TIPO" numFmtId="0">
      <sharedItems/>
    </cacheField>
    <cacheField name="NO. VARIACION" numFmtId="0">
      <sharedItems/>
    </cacheField>
    <cacheField name="ACCIÓN PAO" numFmtId="0">
      <sharedItems/>
    </cacheField>
    <cacheField name="MONTO USD" numFmtId="167">
      <sharedItems containsString="0" containsBlank="1" containsNumber="1" minValue="103" maxValue="412371"/>
    </cacheField>
    <cacheField name="TIPO DE CAMBIO" numFmtId="167">
      <sharedItems containsString="0" containsBlank="1" containsNumber="1" containsInteger="1" minValue="582" maxValue="582"/>
    </cacheField>
    <cacheField name="MONTO CRC" numFmtId="164">
      <sharedItems containsSemiMixedTypes="0" containsString="0" containsNumber="1" containsInteger="1" minValue="-239999922" maxValue="57036000"/>
    </cacheField>
    <cacheField name="DISMINUCION" numFmtId="164">
      <sharedItems containsString="0" containsBlank="1" containsNumber="1" containsInteger="1" minValue="17500" maxValue="239999922"/>
    </cacheField>
    <cacheField name="AUMENTO" numFmtId="164">
      <sharedItems containsString="0" containsBlank="1" containsNumber="1" containsInteger="1" minValue="0" maxValue="57036000"/>
    </cacheField>
    <cacheField name="PROGRAMA" numFmtId="0">
      <sharedItems count="2">
        <s v="Financiamiento Forestal"/>
        <s v="Proyectos Especiales"/>
      </sharedItems>
    </cacheField>
    <cacheField name="DIRECCIÓN / REGIONAL" numFmtId="0">
      <sharedItems/>
    </cacheField>
    <cacheField name="DETALLE REQUERIMIENTO" numFmtId="0">
      <sharedItems longText="1"/>
    </cacheField>
    <cacheField name="MEDIDA" numFmtId="0">
      <sharedItems containsBlank="1"/>
    </cacheField>
    <cacheField name="CANTIDAD" numFmtId="0">
      <sharedItems containsString="0" containsBlank="1" containsNumber="1" containsInteger="1" minValue="2" maxValue="30"/>
    </cacheField>
    <cacheField name="FECHA DE INICIO DE LA EJECUCIÓN" numFmtId="168">
      <sharedItems containsBlank="1"/>
    </cacheField>
    <cacheField name="RESPONSABLE" numFmtId="0">
      <sharedItems containsBlank="1"/>
    </cacheField>
    <cacheField name="U. TRÁMITE" numFmtId="0">
      <sharedItems containsNonDate="0" containsString="0" containsBlank="1"/>
    </cacheField>
    <cacheField name="TRÁMITE" numFmtId="0">
      <sharedItems containsNonDate="0" containsString="0" containsBlank="1"/>
    </cacheField>
    <cacheField name="FUENTE FINANCIAMIENTO" numFmtId="0">
      <sharedItems containsBlank="1" count="8">
        <s v="Impuesto a los combustibles"/>
        <s v="Recuperación de préstamos"/>
        <s v="Superavit FID. 544-02"/>
        <s v="FID. 544-03 &quot;Impuesto Forestal&quot;"/>
        <s v="Donación TF0A2303"/>
        <s v="Superavit FID. 544-16"/>
        <s v="Superavit Libre FONAFIFO"/>
        <m u="1"/>
      </sharedItems>
    </cacheField>
    <cacheField name="MAP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x v="0"/>
    <x v="0"/>
    <s v="1.05 Gastos de Viaje y de Transporte"/>
    <x v="0"/>
    <s v="Viáticos dentro del país"/>
    <s v="Egresos"/>
    <s v="Modificación"/>
    <s v="N° 1-2018"/>
    <s v="DDC-A1-I1-Ac1"/>
    <m/>
    <m/>
    <n v="1000000"/>
    <m/>
    <n v="1000000"/>
    <x v="0"/>
    <s v="D. Desarrollo y Comercialización"/>
    <s v="DDC-OF-032-2018, Viáticos para la ejecución del Convenio de Cooperación con el INISEFOR de la UNA"/>
    <s v="Días"/>
    <m/>
    <s v="Continúo"/>
    <s v="Depto Desarrollo   "/>
    <m/>
    <m/>
    <x v="0"/>
    <s v="Cantidad UCC colocadas"/>
  </r>
  <r>
    <x v="0"/>
    <x v="0"/>
    <s v="1.09 Impuestos"/>
    <x v="1"/>
    <s v="Otros impuestos"/>
    <s v="Egresos"/>
    <s v="Modificación"/>
    <s v="N° 1-2018"/>
    <s v="DDC-A1-I1-Ac1"/>
    <m/>
    <m/>
    <n v="150000"/>
    <m/>
    <n v="150000"/>
    <x v="0"/>
    <s v="D. Desarrollo y Comercialización"/>
    <s v="DDC-OF-032-2018, Inscripción de 3 logotipos en el Registro Nacional"/>
    <m/>
    <m/>
    <m/>
    <s v="Depto Desarrollo   "/>
    <m/>
    <m/>
    <x v="0"/>
    <s v="Monto anual Ingresos "/>
  </r>
  <r>
    <x v="0"/>
    <x v="1"/>
    <s v="2.03 Materiales y Productos de uso en la Construcción y Mantenimiento"/>
    <x v="2"/>
    <s v="Materiales y productos metálicos"/>
    <s v="Egresos"/>
    <s v="Modificación"/>
    <s v="N° 1-2018"/>
    <s v="DDC-A1-I1-Ac1"/>
    <m/>
    <m/>
    <n v="250000"/>
    <m/>
    <n v="250000"/>
    <x v="0"/>
    <s v="D. Desarrollo y Comercialización"/>
    <s v="DDC-OF-032-2018, Compra de 25 cadenas para cajas de seguridad para cámaras trampa"/>
    <s v="Unidad"/>
    <n v="25"/>
    <m/>
    <s v="Depto Desarrollo   "/>
    <m/>
    <m/>
    <x v="0"/>
    <s v="Monto anual Ingresos "/>
  </r>
  <r>
    <x v="0"/>
    <x v="1"/>
    <s v="2.01 Productos Químicos y Conexos"/>
    <x v="3"/>
    <s v="Tintas, pinturas y diluyentes"/>
    <s v="Egresos"/>
    <s v="Modificación"/>
    <s v="N° 1-2018"/>
    <s v="DDC-A1-I1-Ac1"/>
    <m/>
    <m/>
    <n v="110000"/>
    <m/>
    <n v="110000"/>
    <x v="0"/>
    <s v="D. Desarrollo y Comercialización"/>
    <s v="DDC-OF-032-2018, Compra de 30 tarros de pintura spray roja para marcaje de parcelas de medición en campo"/>
    <s v="Unidad"/>
    <n v="30"/>
    <m/>
    <s v="Depto Desarrollo   "/>
    <m/>
    <m/>
    <x v="0"/>
    <s v="Monto anual Ingresos "/>
  </r>
  <r>
    <x v="0"/>
    <x v="1"/>
    <s v="2.99 Útiles, Materiales y Suministros Diversos"/>
    <x v="4"/>
    <s v="Productos de papel, cartón e impresos"/>
    <s v="Egresos"/>
    <s v="Modificación"/>
    <s v="N° 1-2018"/>
    <s v="DDC-A1-I1-Ac1"/>
    <m/>
    <m/>
    <n v="250000"/>
    <m/>
    <n v="250000"/>
    <x v="0"/>
    <s v="D. Desarrollo y Comercialización"/>
    <s v="DDC-OF-032-2018, Compra de libretas parafinadas para levantamiento de datos en campo"/>
    <s v="Unidad"/>
    <m/>
    <m/>
    <s v="Depto Desarrollo   "/>
    <m/>
    <m/>
    <x v="0"/>
    <s v="Monto anual Ingresos "/>
  </r>
  <r>
    <x v="0"/>
    <x v="0"/>
    <s v="1.04 Servicios de Gestión y Apoyo"/>
    <x v="5"/>
    <s v="Otros servicios de gestión y apoyo"/>
    <s v="Egresos"/>
    <s v="Modificación"/>
    <s v="N° 1-2018"/>
    <s v="DDC-A1-I1-Ac1"/>
    <m/>
    <m/>
    <n v="4000000"/>
    <m/>
    <n v="4000000"/>
    <x v="0"/>
    <s v="D. Desarrollo y Comercialización"/>
    <s v="DDC-OF-032-2018, Contratación de servicio de consultoria en informática de la biodiversidad"/>
    <s v="Servicio"/>
    <m/>
    <m/>
    <s v="Depto Desarrollo   "/>
    <m/>
    <m/>
    <x v="0"/>
    <s v="Cantidad UCC colocadas"/>
  </r>
  <r>
    <x v="0"/>
    <x v="0"/>
    <s v="1.07 Capacitación y Protocolo"/>
    <x v="6"/>
    <s v="Actividades protocolarias y sociales"/>
    <s v="Egresos"/>
    <s v="Modificación"/>
    <s v="N° 1-2018"/>
    <s v="DDC-A1-I2-Ac1"/>
    <m/>
    <m/>
    <n v="250000"/>
    <m/>
    <n v="250000"/>
    <x v="0"/>
    <s v="D. Desarrollo y Comercialización"/>
    <s v="DDC-OF-032-2018, Ejecución de giras demostrativas con clientes de créditos de carbono y de bosque vivo OSA "/>
    <s v="Servicio"/>
    <m/>
    <m/>
    <s v="Depto Mercadeo"/>
    <m/>
    <m/>
    <x v="0"/>
    <s v="Monto anual Ingresos "/>
  </r>
  <r>
    <x v="0"/>
    <x v="1"/>
    <s v="2.03 Materiales y Productos de uso en la Construcción y Mantenimiento"/>
    <x v="2"/>
    <s v="Materiales y productos metálicos"/>
    <s v="Egresos"/>
    <s v="Modificación"/>
    <s v="N° 1-2018"/>
    <s v="DDC-A1-I0-Ac3"/>
    <m/>
    <m/>
    <n v="762750"/>
    <m/>
    <n v="762750"/>
    <x v="0"/>
    <s v="D. Desarrollo y Comercialización"/>
    <s v="DDC-OF-032-2018, Compra de 15 cajas metálicas que fueron adjunticas en el 2017."/>
    <s v="Unidad"/>
    <m/>
    <m/>
    <s v="Depto Mercadeo"/>
    <m/>
    <m/>
    <x v="0"/>
    <s v="Monto anual Ingresos "/>
  </r>
  <r>
    <x v="0"/>
    <x v="1"/>
    <s v="2.04 Herramientas, Repuestos y Accesorios"/>
    <x v="7"/>
    <s v="Herramientas e instrumentos "/>
    <s v="Egresos"/>
    <s v="Modificación"/>
    <s v="N° 1-2018"/>
    <s v="DDC-A2-I0-Ac6"/>
    <m/>
    <m/>
    <n v="150000"/>
    <m/>
    <n v="150000"/>
    <x v="0"/>
    <s v="D. Desarrollo y Comercialización"/>
    <s v="DDC-OF-032-2018, Compra de 3 cuantificadores de área basal Häglof (métrico), adjudicados en el 2017."/>
    <s v="Unidad"/>
    <m/>
    <m/>
    <s v="Depto Mercadeo"/>
    <m/>
    <m/>
    <x v="0"/>
    <s v="Monto anual Ingresos "/>
  </r>
  <r>
    <x v="0"/>
    <x v="2"/>
    <s v="5.01 Maquinaria, Equipo y Mobiliario"/>
    <x v="8"/>
    <s v="Equipo de comunicación"/>
    <s v="Egresos"/>
    <s v="Modificación"/>
    <s v="N° 1-2018"/>
    <s v="DDC-A1-I1-Ac1"/>
    <m/>
    <m/>
    <n v="700000"/>
    <m/>
    <n v="700000"/>
    <x v="0"/>
    <s v="D. Desarrollo y Comercialización"/>
    <s v="DDC-OF-032-2018, Complemento para la compra de cámaras trampa y su equipo de seguridad. "/>
    <s v="Unidad"/>
    <m/>
    <m/>
    <s v="Depto Desarrollo   "/>
    <m/>
    <m/>
    <x v="0"/>
    <s v="Monto anual Ingresos "/>
  </r>
  <r>
    <x v="0"/>
    <x v="2"/>
    <s v="5.01 Maquinaria, Equipo y Mobiliario"/>
    <x v="9"/>
    <s v="Equipo sanitario, de laboratorio e investigación"/>
    <s v="Egresos"/>
    <s v="Modificación"/>
    <s v="N° 1-2018"/>
    <s v="DDC-A1-I1-Ac1"/>
    <m/>
    <m/>
    <n v="1600000"/>
    <m/>
    <n v="1600000"/>
    <x v="0"/>
    <s v="D. Desarrollo y Comercialización"/>
    <s v="DDC-OF-032-2018, Compra de 2 láser para medición de altura en fincas con contrato de PSA"/>
    <s v="Unidad"/>
    <n v="2"/>
    <m/>
    <s v="Depto Desarrollo   "/>
    <m/>
    <m/>
    <x v="0"/>
    <s v="Monto anual Ingresos "/>
  </r>
  <r>
    <x v="0"/>
    <x v="0"/>
    <s v="1.04 Servicios de Gestión y Apoyo"/>
    <x v="5"/>
    <s v="Otros servicios de gestión y apoyo"/>
    <s v="Egresos"/>
    <s v="Modificación"/>
    <s v="N° 1-2018"/>
    <s v="DDC-A1-I1-Ac1"/>
    <m/>
    <m/>
    <n v="-5000000"/>
    <n v="5000000"/>
    <m/>
    <x v="0"/>
    <s v="D. Desarrollo y Comercialización"/>
    <s v="Financiamiento de la modificación presupuestaria N°1-2018"/>
    <s v="Servicio"/>
    <m/>
    <m/>
    <s v="Depto Desarrollo   "/>
    <m/>
    <m/>
    <x v="0"/>
    <s v="Monto anual Ingresos "/>
  </r>
  <r>
    <x v="0"/>
    <x v="0"/>
    <s v="1.03 Servicios Comerciales y Financieros"/>
    <x v="10"/>
    <s v="Publicidad y propaganda"/>
    <s v="Egresos"/>
    <s v="Modificación"/>
    <s v="N° 1-2018"/>
    <s v="DDC-A2-I1-Ac1"/>
    <m/>
    <m/>
    <n v="-4222750"/>
    <n v="4222750"/>
    <m/>
    <x v="0"/>
    <s v="D. Desarrollo y Comercialización"/>
    <s v="Financiamiento de la modificación presupuestaria N°1-2018"/>
    <s v="Servicio"/>
    <m/>
    <s v="Continúo"/>
    <s v="Depto Mercadeo"/>
    <m/>
    <m/>
    <x v="0"/>
    <s v="Cantidad UCC colocadas"/>
  </r>
  <r>
    <x v="0"/>
    <x v="0"/>
    <s v="1.03 Servicios Comerciales y Financieros"/>
    <x v="10"/>
    <s v="Publicidad y propaganda"/>
    <s v="Egresos"/>
    <s v="Modificación"/>
    <s v="N° 1-2018"/>
    <s v="DG-CS-A1-I0-Ac3"/>
    <m/>
    <m/>
    <n v="320000"/>
    <m/>
    <n v="320000"/>
    <x v="0"/>
    <s v="D. General"/>
    <s v="DG-CS-OF-001-2018, Compras de 400 bolsos biodegradables para actividades de participación ciudadana."/>
    <s v="Servicio"/>
    <m/>
    <m/>
    <s v="U. Contraloría de Servicios"/>
    <m/>
    <m/>
    <x v="0"/>
    <s v="Porcentaje Cobertura"/>
  </r>
  <r>
    <x v="0"/>
    <x v="0"/>
    <s v="1.03 Servicios Comerciales y Financieros"/>
    <x v="10"/>
    <s v="Publicidad y propaganda"/>
    <s v="Egresos"/>
    <s v="Modificación"/>
    <s v="N° 1-2018"/>
    <s v="DG-CS-A1-I0-Ac3"/>
    <m/>
    <m/>
    <n v="250000"/>
    <m/>
    <n v="250000"/>
    <x v="0"/>
    <s v="D. General"/>
    <s v="DG-CS-OF-001-2018, Compra de 500 lapiceros promocionales para actividades de posicionamiento y participación ciudadana."/>
    <s v="Servicio"/>
    <m/>
    <m/>
    <s v="U. Contraloría de Servicios"/>
    <m/>
    <m/>
    <x v="0"/>
    <s v="Porcentaje Cobertura"/>
  </r>
  <r>
    <x v="0"/>
    <x v="0"/>
    <s v="1.03 Servicios Comerciales y Financieros"/>
    <x v="10"/>
    <s v="Publicidad y propaganda"/>
    <s v="Egresos"/>
    <s v="Modificación"/>
    <s v="N° 1-2018"/>
    <s v="DG-CS-A1-I0-Ac3"/>
    <m/>
    <m/>
    <n v="17500"/>
    <m/>
    <n v="17500"/>
    <x v="0"/>
    <s v="D. General"/>
    <s v="DG-CS-OF-001-2018, Compra de 5 acrílicos para insertar brochures promocionales."/>
    <s v="Servicio"/>
    <m/>
    <m/>
    <s v="U. Contraloría de Servicios"/>
    <m/>
    <m/>
    <x v="0"/>
    <s v="Porcentaje Cobertura"/>
  </r>
  <r>
    <x v="0"/>
    <x v="3"/>
    <s v="6.02 Transferencias Corrientes a personas"/>
    <x v="11"/>
    <s v="Otras transferencias a personas"/>
    <s v="Egresos"/>
    <s v="Modificación"/>
    <s v="N° 1-2018"/>
    <s v="DG-CS-A3-I0-Ac3"/>
    <m/>
    <m/>
    <n v="310000"/>
    <m/>
    <n v="310000"/>
    <x v="0"/>
    <s v="D. General"/>
    <s v="DG-CS-OF-001-2018, Reconocimiento económico para estudiantes en práctica de Colegios Técnicos."/>
    <s v="Servicio"/>
    <m/>
    <m/>
    <s v="U. Contraloría de Servicios"/>
    <m/>
    <m/>
    <x v="0"/>
    <s v="Porcentaje Cobertura"/>
  </r>
  <r>
    <x v="0"/>
    <x v="1"/>
    <s v="2.99 Útiles, Materiales y Suministros Diversos"/>
    <x v="12"/>
    <s v="Útiles y materiales de limpieza"/>
    <s v="Egresos"/>
    <s v="Modificación"/>
    <s v="N° 1-2018"/>
    <s v="DG-CS-A1-I0-Ac3"/>
    <m/>
    <m/>
    <n v="-320000"/>
    <n v="320000"/>
    <m/>
    <x v="0"/>
    <s v="D. General"/>
    <s v="Financiamiento de la modificación presupuestaria N°1-2018"/>
    <s v="Unidad"/>
    <m/>
    <m/>
    <s v="U. Contraloría de Servicios"/>
    <m/>
    <m/>
    <x v="0"/>
    <s v="Porcentaje Cobertura"/>
  </r>
  <r>
    <x v="0"/>
    <x v="1"/>
    <s v="2.99 Útiles, Materiales y Suministros Diversos"/>
    <x v="13"/>
    <s v="Otros útiles materiales y suministros diversos"/>
    <s v="Egresos"/>
    <s v="Modificación"/>
    <s v="N° 1-2018"/>
    <s v="DG-CS-A1-I0-Ac3"/>
    <m/>
    <m/>
    <n v="-250000"/>
    <n v="250000"/>
    <m/>
    <x v="0"/>
    <s v="D. General"/>
    <s v="Financiamiento de la modificación presupuestaria N°1-2018"/>
    <s v="Unidad"/>
    <m/>
    <m/>
    <s v="U. Contraloría de Servicios"/>
    <m/>
    <m/>
    <x v="0"/>
    <s v="Porcentaje Cobertura"/>
  </r>
  <r>
    <x v="0"/>
    <x v="1"/>
    <s v="2.99 Útiles, Materiales y Suministros Diversos"/>
    <x v="13"/>
    <s v="Otros útiles materiales y suministros diversos"/>
    <s v="Egresos"/>
    <s v="Modificación"/>
    <s v="N° 1-2018"/>
    <s v="DG-CS-A1-I0-Ac3"/>
    <m/>
    <m/>
    <n v="-17500"/>
    <n v="17500"/>
    <m/>
    <x v="0"/>
    <s v="D. General"/>
    <s v="Financiamiento de la modificación presupuestaria N°1-2018"/>
    <s v="Unidad"/>
    <m/>
    <m/>
    <s v="U. Contraloría de Servicios"/>
    <m/>
    <m/>
    <x v="0"/>
    <s v="Porcentaje Cobertura"/>
  </r>
  <r>
    <x v="0"/>
    <x v="0"/>
    <s v="1.03 Servicios Comerciales y Financieros"/>
    <x v="14"/>
    <s v="Transporte de bienes"/>
    <s v="Egresos"/>
    <s v="Modificación"/>
    <s v="N° 1-2018"/>
    <s v="DA-UPSG-A1-I0-Ac12"/>
    <n v="515.46391752577324"/>
    <n v="582"/>
    <n v="300000"/>
    <m/>
    <n v="300000"/>
    <x v="0"/>
    <s v="D. Administrativa-Financiera"/>
    <s v="DFC-048-2018, Contratación para el traslado de archivo móvil del MINAE al Centro de documentación en Plaza Víquez."/>
    <s v="Servicio"/>
    <m/>
    <m/>
    <s v="U. Proveeduría"/>
    <m/>
    <m/>
    <x v="0"/>
    <s v="Porcentaje Cobertura"/>
  </r>
  <r>
    <x v="0"/>
    <x v="0"/>
    <s v="1.04 Servicios de Gestión y Apoyo"/>
    <x v="15"/>
    <s v="Servicios Generales "/>
    <s v="Egresos"/>
    <s v="Modificación"/>
    <s v="N° 1-2018"/>
    <s v="DA-UPSG-A1-I0-Ac12"/>
    <n v="2343.6426116838488"/>
    <n v="582"/>
    <n v="1364000"/>
    <m/>
    <n v="1364000"/>
    <x v="0"/>
    <s v="D. Administrativa-Financiera"/>
    <s v="DFC-048-2018, Contratación para la desinstalación e instalación de achivo móvil del MINAE al Centro de documentación en Plaza Viquez."/>
    <s v="Servicio"/>
    <m/>
    <m/>
    <s v="U. Proveeduría"/>
    <m/>
    <m/>
    <x v="0"/>
    <s v="Porcentaje Cobertura"/>
  </r>
  <r>
    <x v="0"/>
    <x v="3"/>
    <s v="6.07 Otras Transferencias Corrientes a Organismos Internacionales"/>
    <x v="16"/>
    <s v="Transferencias corrientes a organismos internacionales"/>
    <s v="Egresos"/>
    <s v="Modificación"/>
    <s v="N° 1-2018"/>
    <s v="DSA-A1-10-Ac19"/>
    <m/>
    <m/>
    <n v="11552648"/>
    <m/>
    <n v="11552648"/>
    <x v="0"/>
    <s v="D. Servicios Ambientales"/>
    <s v="DSA-OF-010-2018, Previsión para atender el pago de los costes del proyecto al Fondo de Bio-Carbono"/>
    <s v="Unidad"/>
    <m/>
    <m/>
    <s v="Depto Gestión Servicios Ambientales"/>
    <m/>
    <m/>
    <x v="0"/>
    <s v="Porcentaje Cobertura"/>
  </r>
  <r>
    <x v="0"/>
    <x v="3"/>
    <s v="6.02 Transferencias Corrientes a personas"/>
    <x v="11"/>
    <s v="Otras transferencias a personas"/>
    <s v="Egresos"/>
    <s v="Modificación"/>
    <s v="N° 1-2018"/>
    <s v="DSA-A1-I0-Ac2"/>
    <m/>
    <m/>
    <n v="990000"/>
    <m/>
    <n v="990000"/>
    <x v="0"/>
    <s v="D. Servicios Ambientales"/>
    <s v="DSA-OF-010-2018, Reconocimiento económico para estudiantes en práctica de Colegios Técnicos"/>
    <s v="Servicio"/>
    <m/>
    <m/>
    <s v="Depto Gestión Servicios Ambientales"/>
    <m/>
    <m/>
    <x v="0"/>
    <s v="Porcentaje Cobertura"/>
  </r>
  <r>
    <x v="1"/>
    <x v="0"/>
    <s v="1.02 Servicios Básicos"/>
    <x v="17"/>
    <s v="Otros servicios básicos"/>
    <s v="Egresos"/>
    <s v="Modificación"/>
    <s v="N° 1-2018"/>
    <s v="DFF-A1-I0-Ac18"/>
    <m/>
    <m/>
    <n v="996710"/>
    <m/>
    <n v="996710"/>
    <x v="0"/>
    <s v="D. Fomento Forestal"/>
    <s v="FID-307-2018, Complemento para el pago de servicios municipales en fincas en dación de pago al Fideicomiso."/>
    <m/>
    <m/>
    <m/>
    <s v="Depto. Gestión Crediticia"/>
    <m/>
    <m/>
    <x v="1"/>
    <s v="Trámite Créditos 45 días"/>
  </r>
  <r>
    <x v="1"/>
    <x v="0"/>
    <s v="1.09 Impuestos"/>
    <x v="18"/>
    <s v="Impuestos sobre bienes inmuebles "/>
    <s v="Egresos"/>
    <s v="Modificación"/>
    <s v="N° 1-2018"/>
    <s v="DFF-A1-I0-Ac18"/>
    <m/>
    <m/>
    <n v="774760"/>
    <m/>
    <n v="774760"/>
    <x v="0"/>
    <s v="D. Fomento Forestal"/>
    <s v="FID-307-2018, Complemento para el pago de impuesto territorial de fincas en dación de pago al Fideicomiso."/>
    <m/>
    <m/>
    <m/>
    <s v="Depto. Gestión Crediticia"/>
    <m/>
    <m/>
    <x v="1"/>
    <s v="Trámite Créditos 45 días"/>
  </r>
  <r>
    <x v="2"/>
    <x v="0"/>
    <s v="1.03 Servicios Comerciales y Financieros"/>
    <x v="19"/>
    <s v="Comisiones y gastos por servicios financieros y comerciales  "/>
    <s v="Egresos"/>
    <s v="Modificación"/>
    <s v="N° 1-2018"/>
    <s v="DFC-A3-I2-Ac1"/>
    <m/>
    <m/>
    <n v="0"/>
    <m/>
    <n v="0"/>
    <x v="0"/>
    <s v="D. Administrativa-Financiera"/>
    <s v="FID-307-2018, Complemento para el pago de la comisión del Banco Nacional. "/>
    <m/>
    <m/>
    <m/>
    <s v="Fiduciario"/>
    <m/>
    <m/>
    <x v="2"/>
    <s v="Porcentaje Cobertura"/>
  </r>
  <r>
    <x v="1"/>
    <x v="0"/>
    <s v="1.03 Servicios Comerciales y Financieros"/>
    <x v="19"/>
    <s v="Comisiones y gastos por servicios financieros y comerciales  "/>
    <s v="Egresos"/>
    <s v="Modificación"/>
    <s v="N° 1-2018"/>
    <s v="DFC-A3-I2-Ac1"/>
    <m/>
    <m/>
    <n v="0"/>
    <m/>
    <n v="0"/>
    <x v="0"/>
    <s v="D. Fomento Forestal"/>
    <s v="FID-307-2018, Complemento para el pago de la comisión del Banco Nacional. "/>
    <m/>
    <m/>
    <m/>
    <s v="Fiduciario"/>
    <m/>
    <m/>
    <x v="3"/>
    <s v="Porcentaje Cobertura"/>
  </r>
  <r>
    <x v="0"/>
    <x v="0"/>
    <s v="1.03 Servicios Comerciales y Financieros"/>
    <x v="14"/>
    <s v="Transporte de bienes"/>
    <s v="Egresos"/>
    <s v="Modificación"/>
    <s v="N° 1-2018"/>
    <s v="ORSJ2-A1-I1-Ac1"/>
    <m/>
    <m/>
    <n v="300000"/>
    <m/>
    <n v="300000"/>
    <x v="0"/>
    <s v="R. San José Oriental"/>
    <s v="ORSJ02-OF-0014-2018, Contratación para el traslado de mobiliario."/>
    <s v="Servicio"/>
    <m/>
    <m/>
    <s v="R. San José Oriental"/>
    <m/>
    <m/>
    <x v="0"/>
    <s v="Porcentaje Cobertura"/>
  </r>
  <r>
    <x v="0"/>
    <x v="1"/>
    <s v="2.99 Útiles, Materiales y Suministros Diversos"/>
    <x v="20"/>
    <s v="Textiles y vestuario "/>
    <s v="Egresos"/>
    <s v="Modificación"/>
    <s v="N° 1-2018"/>
    <s v="ORSJ2-A3-I1-Ac1"/>
    <m/>
    <m/>
    <n v="2300000"/>
    <m/>
    <n v="2300000"/>
    <x v="0"/>
    <s v="R. San José Oriental"/>
    <s v="ORSJ02-OF-0014-2018, Contratación para la Instalación de persianas."/>
    <s v="Unidad"/>
    <m/>
    <m/>
    <s v="R. San José Oriental"/>
    <m/>
    <m/>
    <x v="0"/>
    <s v="Porcentaje Cobertura"/>
  </r>
  <r>
    <x v="0"/>
    <x v="2"/>
    <s v="5.01 Maquinaria, Equipo y Mobiliario"/>
    <x v="21"/>
    <s v="Equipo y mobiliario de oficina "/>
    <s v="Egresos"/>
    <s v="Modificación"/>
    <s v="N° 1-2018"/>
    <s v="ORSJ2-A1-I6-Ac1"/>
    <m/>
    <m/>
    <n v="5700000"/>
    <m/>
    <n v="5700000"/>
    <x v="0"/>
    <s v="R. San José Oriental"/>
    <s v="ORSJ02-OF-0014-2018, Compra de 1 archivo móvil para custodia de expedientes."/>
    <s v="Unidad"/>
    <m/>
    <m/>
    <s v="R. San José Oriental"/>
    <m/>
    <m/>
    <x v="0"/>
    <s v="Porcentaje Cobertura"/>
  </r>
  <r>
    <x v="0"/>
    <x v="2"/>
    <s v="5.01 Maquinaria, Equipo y Mobiliario"/>
    <x v="21"/>
    <s v="Equipo y mobiliario de oficina "/>
    <s v="Egresos"/>
    <s v="Modificación"/>
    <s v="N° 1-2018"/>
    <s v="ORSJ2-A1-I2-Ac1 "/>
    <m/>
    <m/>
    <n v="500000"/>
    <m/>
    <n v="500000"/>
    <x v="0"/>
    <s v="R. San José Oriental"/>
    <s v="ORSJ02-OF-0014-2018, Compra de estantes de biblioteca"/>
    <s v="Unidad"/>
    <m/>
    <m/>
    <s v="R. San José Oriental"/>
    <m/>
    <m/>
    <x v="0"/>
    <s v="Porcentaje Cobertura"/>
  </r>
  <r>
    <x v="3"/>
    <x v="0"/>
    <s v="1.04 Servicios de Gestión y Apoyo"/>
    <x v="5"/>
    <s v="Otros servicios de gestión y apoyo"/>
    <s v="Egresos"/>
    <s v="Modificación"/>
    <s v="N° 1-2018"/>
    <s v="DG-REDD-A1-P1-Ac5"/>
    <n v="9000"/>
    <n v="582"/>
    <n v="5238000"/>
    <m/>
    <n v="5238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Malecu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0000"/>
    <n v="582"/>
    <n v="5820000"/>
    <m/>
    <n v="5820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Matambú."/>
    <s v="Servicio"/>
    <m/>
    <m/>
    <s v="REDD+"/>
    <m/>
    <m/>
    <x v="5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0000"/>
    <n v="582"/>
    <n v="5820000"/>
    <m/>
    <n v="5820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Zapatón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49000"/>
    <n v="582"/>
    <n v="28518000"/>
    <m/>
    <n v="28518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China Kicha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26000"/>
    <n v="582"/>
    <n v="15132000"/>
    <m/>
    <n v="15132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Rey Curré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45000"/>
    <n v="582"/>
    <n v="26190000"/>
    <m/>
    <n v="26190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Bloque Regional Pacifico Sur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4000"/>
    <n v="582"/>
    <n v="8148000"/>
    <m/>
    <n v="8148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Ujarras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5000"/>
    <n v="582"/>
    <n v="8730000"/>
    <m/>
    <n v="8730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Salitre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5000"/>
    <n v="582"/>
    <n v="8730000"/>
    <m/>
    <n v="8730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Terraba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9500"/>
    <n v="582"/>
    <n v="5529000"/>
    <m/>
    <n v="55290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Quitirrisí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Bajo Chirrpó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Telire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Talamanca Cabecar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Kekoldi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Alto Chirripó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ón de los 5 temas especiales en el marco de la Estrategia Nacional REDD+, para el territorio indígena Nairy Awary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5"/>
    <n v="11150"/>
    <n v="582"/>
    <n v="6489300"/>
    <m/>
    <n v="6489300"/>
    <x v="1"/>
    <s v="D. General"/>
    <s v="REED OF-013-2018, Contratación de la consultoría: Etapa de finalización del proceso de consulta en los territorios indígenas para la validacion de los 5 temas especiales en el marco de la Estrategia Nacional REDD+, para el territorio indígena Tainy ."/>
    <s v="Servicio"/>
    <m/>
    <m/>
    <s v="REDD+"/>
    <m/>
    <m/>
    <x v="4"/>
    <s v="Reducción de emisiones"/>
  </r>
  <r>
    <x v="3"/>
    <x v="0"/>
    <s v="1.01 Alquileres"/>
    <x v="22"/>
    <s v="Alquiler de edificios, locales y terrenos "/>
    <s v="Egresos"/>
    <s v="Modificación"/>
    <s v="N° 1-2018"/>
    <s v="DG-REDD-A1-P1-Ac5"/>
    <n v="10000"/>
    <n v="582"/>
    <n v="5820000"/>
    <m/>
    <n v="5820000"/>
    <x v="1"/>
    <s v="D. General"/>
    <s v="REED OF-013-2018, Alquiler de local para reunión sobre &quot;Diálogo contínuo y creación de capacidades al sector indígena 2016-2018&quot;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4000"/>
    <n v="582"/>
    <n v="2328000"/>
    <m/>
    <n v="2328000"/>
    <x v="1"/>
    <s v="D. General"/>
    <s v="REED OF-013-2018, Compra de 2 microcomputadores, tipo gama 2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1000"/>
    <n v="582"/>
    <n v="582000"/>
    <m/>
    <n v="582000"/>
    <x v="1"/>
    <s v="D. General"/>
    <s v="REED OF-013-2018, Compra de 1 pantalla/Monitor 32 pulgadas, para el monitoreo del tráfico en la red interna y el rendimiento de servidores y videoconferencias. 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3116.44"/>
    <n v="582"/>
    <n v="1813768"/>
    <m/>
    <n v="1813768"/>
    <x v="1"/>
    <s v="D. General"/>
    <s v="REED OF-013-2018, Compra de 1 impresora láser, implementación del PSA - Estrategia REDD+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6200"/>
    <n v="582"/>
    <n v="3608400"/>
    <m/>
    <n v="3608400"/>
    <x v="1"/>
    <s v="D. General"/>
    <s v="REED OF-013-2018, Compra de 2 computadoras portátil, para el equipo de trabajo del proyecto Estrategia REDD+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7600"/>
    <n v="582"/>
    <n v="4423200"/>
    <m/>
    <n v="4423200"/>
    <x v="1"/>
    <s v="D. General"/>
    <s v="REED OF-013-2018, Compra de 2 microcomputadores, tipo gama 3,  implementación del PSA - Estrategia REDD+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4000"/>
    <n v="582"/>
    <n v="2328000"/>
    <m/>
    <n v="2328000"/>
    <x v="1"/>
    <s v="D. General"/>
    <s v="REED OF-013-2018, Compra de 2 microcomputadores, tipo gama 2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2"/>
    <n v="13000"/>
    <n v="582"/>
    <n v="7566000"/>
    <m/>
    <n v="7566000"/>
    <x v="1"/>
    <s v="D. General"/>
    <s v="REED OF-013-2018, Compra de Switch, Renovación de equipo de cómputo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4000"/>
    <n v="582"/>
    <n v="2328000"/>
    <m/>
    <n v="2328000"/>
    <x v="1"/>
    <s v="D. General"/>
    <s v="REED OF-013-2018, Compra de 1 Workstation Gama 3.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3800"/>
    <n v="582"/>
    <n v="2211600"/>
    <m/>
    <n v="2211600"/>
    <x v="1"/>
    <s v="D. General"/>
    <s v="REED OF-013-2018, Compra de 2 Equipo Gama 2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5100"/>
    <n v="582"/>
    <n v="2968200"/>
    <m/>
    <n v="2968200"/>
    <x v="1"/>
    <s v="D. General"/>
    <s v="REED OF-013-2018, Compra de 2 Portátil Gama 2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13000"/>
    <n v="582"/>
    <n v="7566000"/>
    <m/>
    <n v="7566000"/>
    <x v="1"/>
    <s v="D. General"/>
    <s v="REED OF-013-2018, Compra de 3 Portátil Gama 3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8000"/>
    <n v="582"/>
    <n v="4656000"/>
    <m/>
    <n v="4656000"/>
    <x v="1"/>
    <s v="D. General"/>
    <s v="REED OF-013-2018, Compra de 2 Equipo Workstation Gama 3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2"/>
    <n v="7000"/>
    <n v="582"/>
    <n v="4074000"/>
    <m/>
    <n v="4074000"/>
    <x v="1"/>
    <s v="D. General"/>
    <s v="REED OF-013-2018, Compra de 2 Equipo Workstation 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1"/>
    <n v="12500"/>
    <n v="582"/>
    <n v="7275000"/>
    <m/>
    <n v="7275000"/>
    <x v="1"/>
    <s v="D. General"/>
    <s v="REED OF-013-2018, Compra de 4 computadoras portátiles 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1-Ac1"/>
    <n v="7000"/>
    <n v="582"/>
    <n v="4074000"/>
    <m/>
    <n v="4074000"/>
    <x v="1"/>
    <s v="D. General"/>
    <s v="REED OF-013-2018, Compra de dos multifuncionales para el Departamento de Adquisiciones de FONAFIFO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2-Ac4"/>
    <n v="5000"/>
    <n v="582"/>
    <n v="2910000"/>
    <m/>
    <n v="2910000"/>
    <x v="1"/>
    <s v="D. General"/>
    <s v="REED OF-013-2018, Compra de 2 Laptop  Covirenas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4-Ac2"/>
    <n v="7854.84"/>
    <n v="582"/>
    <n v="4571517"/>
    <m/>
    <n v="4571517"/>
    <x v="1"/>
    <s v="D. General"/>
    <s v="REED OF-013-2018, Cancelación del último pago de la consultoría  Apoyo al Sistema Nacional de Monitoreo de la Dinamica de Cobertura del Uso de la Tierra y Ecosistemas (SIMODICUTE)"/>
    <s v="Servicio"/>
    <m/>
    <m/>
    <s v="REDD+"/>
    <m/>
    <m/>
    <x v="4"/>
    <s v="Reducción de emisiones"/>
  </r>
  <r>
    <x v="3"/>
    <x v="0"/>
    <s v="1.04 Servicios de Gestión y Apoyo"/>
    <x v="25"/>
    <s v="Servicios de desarrollo de sistemas informáticos"/>
    <s v="Egresos"/>
    <s v="Modificación"/>
    <s v="N° 1-2018"/>
    <s v="DG-REDD-A1-P4-Ac2"/>
    <n v="20000"/>
    <n v="582"/>
    <n v="11640000"/>
    <m/>
    <n v="11640000"/>
    <x v="1"/>
    <s v="D. General"/>
    <s v="REED OF-013-2018, Contratación de la consultoría para actualización del Sistema de Indicadores ambientales del CENIGA, para el Sistema Nacional de Monitoreo de la Dinamica de Cobertura del Uso de la Tierra y Ecosistemas (SIMODICUTE)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2"/>
    <n v="20900"/>
    <n v="582"/>
    <n v="12163800"/>
    <m/>
    <n v="12163800"/>
    <x v="1"/>
    <s v="D. General"/>
    <s v="REED OF-013-2018, Cancelación del último pago de la consultoría Apoyo al sistema nacional de  cambio de uso de la tierra y ecosistemas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4"/>
    <n v="8750"/>
    <n v="582"/>
    <n v="5092500"/>
    <m/>
    <n v="5092500"/>
    <x v="1"/>
    <s v="D. General"/>
    <s v="REED OF-013-2018, Ajuste para la contratación de consultoría &quot;Fiscalización de las actividades forestales mediante la actualización de expedientes de proyectos regenciales en la Región Brunca&quot;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4-Ac2"/>
    <n v="24000"/>
    <n v="582"/>
    <n v="13968000"/>
    <m/>
    <n v="13968000"/>
    <x v="1"/>
    <s v="D. General"/>
    <s v="REED OF-013-2018, Contratación de la consultoría Diseño e implementación de la estrategia de comunicación del Sistema Nacional de Información Ambiental (SINIA)"/>
    <s v="Servicio"/>
    <m/>
    <m/>
    <s v="REDD+"/>
    <m/>
    <m/>
    <x v="4"/>
    <s v="Reducción de emisiones"/>
  </r>
  <r>
    <x v="3"/>
    <x v="0"/>
    <s v="1.04 Servicios de Gestión y Apoyo"/>
    <x v="25"/>
    <s v="Servicios de desarrollo de sistemas informáticos"/>
    <s v="Egresos"/>
    <s v="Modificación"/>
    <s v="N° 1-2018"/>
    <s v="DG-REDD-A1-P4-Ac2"/>
    <n v="30000"/>
    <n v="582"/>
    <n v="17460000"/>
    <m/>
    <n v="17460000"/>
    <x v="1"/>
    <s v="D. General"/>
    <s v="REED OF-013-2018, Contratación de la consultoría Actualización del Portal del SINIA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1-Ac1"/>
    <n v="30000"/>
    <n v="582"/>
    <n v="17460000"/>
    <m/>
    <n v="17460000"/>
    <x v="1"/>
    <s v="D. General"/>
    <s v="REED OF-013-2018, Contratación de la consultoría Articulación de resultados de consultorías del sector forestal a la estrategia REDD+ (2017)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3"/>
    <n v="17285"/>
    <n v="582"/>
    <n v="10059870"/>
    <m/>
    <n v="10059870"/>
    <x v="1"/>
    <s v="D. General"/>
    <s v="REED OF-013-2018, Contratación de la consultoría Sistema para la Gestión de la Tenencia de la Tierra en Terrenos Patrimonio Natural del Estado y Áreas Silvestres Protegidas del Sistema Nacional de Áreas de Conservación,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2-Ac4"/>
    <n v="50000"/>
    <n v="582"/>
    <n v="29100000"/>
    <m/>
    <n v="29100000"/>
    <x v="1"/>
    <s v="D. General"/>
    <s v="REED OF-013-2018, Contratación de la consultoría Preparación de actores locales interesados en la conformación de los comités de vigilancia de recursos naturales (COVIRENAS) como parte de la participación ciudadana en el control y vigilancia de la tala ilegal y la biodiversidad, dentro y fuera de áreas protegidas.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13500"/>
    <n v="582"/>
    <n v="7857000"/>
    <m/>
    <n v="7857000"/>
    <x v="1"/>
    <s v="D. General"/>
    <s v="REED OF-013-2018, Cancelación del último pago de la consultoría Evaluación visual multitemporal del uso de la tierra, cambio en el uso de la tierra y cobertura de la tierra en 5.083 puntos en zona A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13500"/>
    <n v="582"/>
    <n v="7857000"/>
    <m/>
    <n v="7857000"/>
    <x v="1"/>
    <s v="D. General"/>
    <s v="REED OF-013-2018, Cancelación del último pago de la consultoría Evaluación visual multitemporal del uso de la tierra, cambio en el uso de la tierra y cobertura de la tierra en 5.083 puntos en zona B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6000"/>
    <n v="582"/>
    <n v="3492000"/>
    <m/>
    <n v="3492000"/>
    <x v="1"/>
    <s v="D. General"/>
    <s v="REED OF-013-2018, Cancelación del último pago de la consultoría Estimación de la relación densidad de copas / stock de carbono (utilizando parcelas de muestra NFI)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12000"/>
    <n v="582"/>
    <n v="6984000"/>
    <m/>
    <n v="6984000"/>
    <x v="1"/>
    <s v="D. General"/>
    <s v="REED OF-013-2018, Cancelación del último pago de la consultoría Visita de campo de 617 puntos para separar las plantaciones forestales del bosque secundario, en zona A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12000"/>
    <n v="582"/>
    <n v="6984000"/>
    <m/>
    <n v="6984000"/>
    <x v="1"/>
    <s v="D. General"/>
    <s v="REED OF-013-2018, Cancelación del último pago de la consultoría Visita de campo de 617 puntos para separar las plantaciones forestales del bosque secundario, en zona B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 DG-REDD-A1-P1-Ac1"/>
    <n v="12000"/>
    <n v="582"/>
    <n v="6984000"/>
    <m/>
    <n v="6984000"/>
    <x v="1"/>
    <s v="D. General"/>
    <s v="REED OF-013-2018, Cancelación del último pago de la consultoría Visita de campo de 618 puntos para separar las plantaciones forestales del bosque secundario, en zona C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3"/>
    <n v="30000"/>
    <n v="582"/>
    <n v="17460000"/>
    <m/>
    <n v="17460000"/>
    <x v="1"/>
    <s v="D. General"/>
    <s v="REED OF-013-2018, Contratación de la consultoría Contratación de consultoría &quot;Diseño y desarrollo de un marco de contabilidad para los productos de madera que guien la ruta del uso de la madera en el país&quot;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1-Ac1"/>
    <n v="16000"/>
    <n v="582"/>
    <n v="9312000"/>
    <m/>
    <n v="9312000"/>
    <x v="1"/>
    <s v="D. General"/>
    <s v="REED OF-013-2018, Cancelación del último pago de la consultoría Apoyo en comunicación y coordinación del componente social  para el proceso de consulta del capitulo indigena  de la Estrategia REDD+  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1-Ac1"/>
    <n v="15500"/>
    <n v="582"/>
    <n v="9021000"/>
    <m/>
    <n v="9021000"/>
    <x v="1"/>
    <s v="D. General"/>
    <s v="REED OF-013-2018, Cancelación del último pago de la consultoría Asesor indígena para la fase final del capítulo de la Estrategia REDD+, Adendum Levi Sucre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6000"/>
    <n v="582"/>
    <n v="3492000"/>
    <m/>
    <n v="3492000"/>
    <x v="1"/>
    <s v="D. General"/>
    <s v="REED OF-013-2018, Contratación de la consultoría Identificar en la Región Huetar Norte la entidad formal para la representación e implementación del clúster forestal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32000"/>
    <n v="582"/>
    <n v="18624000"/>
    <m/>
    <n v="18624000"/>
    <x v="1"/>
    <s v="D. General"/>
    <s v="REED OF-013-2018, Contratación de la consultoría Desarrollar un plan estratégico y operativo para el clúster forestal de la región Huetar Norte con el fin de contribuir a la gestión sostenible de los bosques y el aumento de las reservas de carbono forestal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32000"/>
    <n v="582"/>
    <n v="18624000"/>
    <m/>
    <n v="18624000"/>
    <x v="1"/>
    <s v="D. General"/>
    <s v="REED OF-013-2018, Contratación de la consultoría Fortalecer las capacidades en materia gerencial, producción y comercialización de productos maderables con valor agregado, para los actores identificados del clúster forestal en la región Huétar Norte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2-Ac1"/>
    <n v="1800"/>
    <n v="582"/>
    <n v="1047600"/>
    <m/>
    <n v="1047600"/>
    <x v="1"/>
    <s v="D. General"/>
    <s v="REED OF-013-2018, Contratación de 1 taller de consulta de la propuesta de constitución del clúster forestal de la región Huetar Norte y 1 taller de socialización de la constitución del clúster.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2-Ac1"/>
    <n v="4000"/>
    <n v="582"/>
    <n v="2328000"/>
    <m/>
    <n v="2328000"/>
    <x v="1"/>
    <s v="D. General"/>
    <s v="REED OF-013-2018, Contratación de 6 sesiones de capacitación en producción, industrialización, comercialización y participación en compras públicas para el desarrollo del clúster forestal de la región Huetar Norte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2-Ac1"/>
    <n v="1400"/>
    <n v="582"/>
    <n v="814800"/>
    <m/>
    <n v="814800"/>
    <x v="1"/>
    <s v="D. General"/>
    <s v="REED OF-013-2018, Contratación de 1 taller de presentación de la integración de resultados para las consultorías ligadas al desarrollo del clúster forestal de la Región Huetar Norte.  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20000"/>
    <n v="582"/>
    <n v="11640000"/>
    <m/>
    <n v="11640000"/>
    <x v="1"/>
    <s v="D. General"/>
    <s v="REED OF-013-2018, Contratación de la consultoría Realizar un diagnóstico y plan de acción de corto plazo para aumentar el uso de madera nacional en la industria de la construcción y de esta forma contribuir a la gestión sostenible de los bosques y el aumento de las reservas de carbono 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48000"/>
    <n v="582"/>
    <n v="27936000"/>
    <m/>
    <n v="27936000"/>
    <x v="1"/>
    <s v="D. General"/>
    <s v="REED OF-013-2018, Contratación de la consultoría Desarrollar un programa de formación y certificación de asesores en diseño y construcción con madera e implementar una plataforma en línea para su difusión y propiciar la formación de profesionales a través de una cátedra."/>
    <s v="Servicio"/>
    <m/>
    <m/>
    <s v="REDD+"/>
    <m/>
    <m/>
    <x v="4"/>
    <s v="Reducción de emisiones"/>
  </r>
  <r>
    <x v="3"/>
    <x v="0"/>
    <s v="1.03 Servicios Comerciales y Financieros"/>
    <x v="27"/>
    <s v="Impresión, encuadernación y otros"/>
    <s v="Egresos"/>
    <s v="Modificación"/>
    <s v="N° 1-2018"/>
    <s v="DG-REDD-A1-P2-Ac1"/>
    <n v="4000"/>
    <n v="582"/>
    <n v="2328000"/>
    <m/>
    <n v="2328000"/>
    <x v="1"/>
    <s v="D. General"/>
    <s v="REED OF-013-2018, Contratación de Servicios de impresión de materiales para las sesiones de capacitación y talleres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1800"/>
    <n v="582"/>
    <n v="1047600"/>
    <m/>
    <n v="1047600"/>
    <x v="1"/>
    <s v="D. General"/>
    <s v="REED OF-013-2018, Contratación de 1 taller de consulta del programa de formación y certificación de asesores en diseño y construcción con madera y 1 taller de socialización de resultados del programa de formación y certificación de asesores. 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1800"/>
    <n v="582"/>
    <n v="1047600"/>
    <m/>
    <n v="1047600"/>
    <x v="1"/>
    <s v="D. General"/>
    <s v="REED OF-013-2018, Contratación de 1 taller de presentación de la integración de resultados para las consultorías relacionadas con el desarrollo de condiciones habilitadoras para aumentar la construcción con madera. "/>
    <s v="Servicio"/>
    <m/>
    <m/>
    <s v="REDD+"/>
    <m/>
    <m/>
    <x v="4"/>
    <s v="Reducción de emisiones"/>
  </r>
  <r>
    <x v="3"/>
    <x v="1"/>
    <s v="2.03 Materiales y Productos de uso en la Construcción y Mantenimiento"/>
    <x v="28"/>
    <s v="Materiales y productos de vidrio"/>
    <s v="Egresos"/>
    <s v="Modificación"/>
    <s v="N° 1-2018"/>
    <s v="DG-REDD-A1-P1-Ac1"/>
    <n v="142"/>
    <n v="582"/>
    <n v="82644"/>
    <m/>
    <n v="82644"/>
    <x v="1"/>
    <s v="D. General"/>
    <s v="REED OF-013-2018, Compra de un vidrio para proteger mobiliario"/>
    <s v="Servicio"/>
    <m/>
    <m/>
    <s v="REDD+"/>
    <m/>
    <m/>
    <x v="4"/>
    <s v="Reducción de emisiones"/>
  </r>
  <r>
    <x v="3"/>
    <x v="2"/>
    <s v="5.01 Maquinaria, Equipo y Mobiliario"/>
    <x v="8"/>
    <s v="Equipo de comunicación"/>
    <s v="Egresos"/>
    <s v="Modificación"/>
    <s v="N° 1-2018"/>
    <s v="DG-REDD-A1-P1-Ac1"/>
    <n v="103"/>
    <n v="582"/>
    <n v="59946"/>
    <m/>
    <n v="59946"/>
    <x v="1"/>
    <s v="D. General"/>
    <s v="REED OF-013-2018, Compra de 1 Pantalla para proyecciones video beam"/>
    <s v="Servicio"/>
    <m/>
    <m/>
    <s v="REDD+"/>
    <m/>
    <m/>
    <x v="4"/>
    <s v="Reducción de emisiones"/>
  </r>
  <r>
    <x v="3"/>
    <x v="2"/>
    <s v="5.99 Bienes Duraderos Diversos"/>
    <x v="29"/>
    <s v="Bienes intangibles"/>
    <s v="Egresos"/>
    <s v="Modificación"/>
    <s v="N° 1-2018"/>
    <s v="DG-REDD-A1-P4-Ac2"/>
    <n v="8050"/>
    <n v="582"/>
    <n v="4685100"/>
    <m/>
    <n v="4685100"/>
    <x v="1"/>
    <s v="D. General"/>
    <s v="REED OF-013-2018, Compra de Licencias Arcgis el cual contemple mantenimiento por  2 años, extensión de Data Interoperability,mantenimiento de modulo y capacitación de Arcgis."/>
    <s v="Servicio"/>
    <m/>
    <m/>
    <s v="REDD+"/>
    <m/>
    <m/>
    <x v="4"/>
    <s v="Reducción de emisiones"/>
  </r>
  <r>
    <x v="3"/>
    <x v="2"/>
    <s v="5.99 Bienes Duraderos Diversos"/>
    <x v="29"/>
    <s v="Bienes intangibles"/>
    <s v="Egresos"/>
    <s v="Modificación"/>
    <s v="N° 1-2018"/>
    <s v="DG-REDD-A1-P4-Ac2"/>
    <n v="2000"/>
    <n v="582"/>
    <n v="1164000"/>
    <m/>
    <n v="1164000"/>
    <x v="1"/>
    <s v="D. General"/>
    <s v="REED OF-013-2018, Compra de 1 licencia Stat Planet para el analisis geoespacial, SIMOCUTE "/>
    <s v="Servicio"/>
    <m/>
    <m/>
    <s v="REDD+"/>
    <m/>
    <m/>
    <x v="4"/>
    <s v="Reducción de emisiones"/>
  </r>
  <r>
    <x v="3"/>
    <x v="2"/>
    <s v="5.99 Bienes Duraderos Diversos"/>
    <x v="29"/>
    <s v="Bienes intangibles"/>
    <s v="Egresos"/>
    <s v="Modificación"/>
    <s v="N° 1-2018"/>
    <s v="DG-REDD-A1-P4-Ac2"/>
    <n v="5750"/>
    <n v="582"/>
    <n v="3346500"/>
    <m/>
    <n v="3346500"/>
    <x v="1"/>
    <s v="D. General"/>
    <s v="REED OF-013-2018, Compra de Licencias Microsoft Office Bussiness -Antivirus-"/>
    <s v="Servicio"/>
    <m/>
    <m/>
    <s v="REDD+"/>
    <m/>
    <m/>
    <x v="4"/>
    <s v="Reducción de emisiones"/>
  </r>
  <r>
    <x v="3"/>
    <x v="0"/>
    <s v="1.04 Servicios de Gestión y Apoyo"/>
    <x v="5"/>
    <s v="Otros servicios de gestión y apoyo"/>
    <s v="Egresos"/>
    <s v="Modificación"/>
    <s v="N° 1-2018"/>
    <s v="DG-REDD-A1-P1-Ac7"/>
    <n v="9500"/>
    <n v="582"/>
    <n v="5529000"/>
    <m/>
    <n v="5529000"/>
    <x v="1"/>
    <s v="D. General"/>
    <s v="REED OF-013-2018, Contratación de consultoría &quot;Sistematización y diseño de información generada en el desarrollo de la Estrategia REDD"/>
    <s v="Servicio"/>
    <m/>
    <m/>
    <s v="REDD+"/>
    <m/>
    <m/>
    <x v="4"/>
    <s v="Reducción de emisiones"/>
  </r>
  <r>
    <x v="3"/>
    <x v="0"/>
    <s v="1.04 Servicios de Gestión y Apoyo"/>
    <x v="30"/>
    <s v="Servicios Jurídicos "/>
    <s v="Egresos"/>
    <s v="Modificación"/>
    <s v="N° 1-2018"/>
    <s v="DG-REDD-A1-P1-Ac4"/>
    <n v="8000"/>
    <n v="582"/>
    <n v="4656000"/>
    <m/>
    <n v="4656000"/>
    <x v="1"/>
    <s v="D. General"/>
    <s v="REED OF-013-2018, Contratacion de consultoría &quot;Asesoría legal para el fortalecimiento e implementacion de la estrategia REDD+"/>
    <s v="Servicio"/>
    <m/>
    <m/>
    <s v="REDD+"/>
    <m/>
    <m/>
    <x v="4"/>
    <s v="Reducción de emisiones"/>
  </r>
  <r>
    <x v="3"/>
    <x v="0"/>
    <s v="1.08 Mantenimiento y reparación"/>
    <x v="31"/>
    <s v="Mantenimiento de edificios, locales y terrenos"/>
    <s v="Egresos"/>
    <s v="Modificación"/>
    <s v="N° 1-2018"/>
    <s v="DG-REDD-A1-P1-Ac1"/>
    <n v="5000"/>
    <n v="582"/>
    <n v="2910000"/>
    <m/>
    <n v="2910000"/>
    <x v="1"/>
    <s v="D. General"/>
    <s v="REED OF-013-2018, Contratacion para la instalacion de puntos de red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40000"/>
    <n v="582"/>
    <n v="23280000"/>
    <m/>
    <n v="23280000"/>
    <x v="1"/>
    <s v="D. General"/>
    <s v="REED OF-013-2018, Contratación de la consultoría Establecimiento de parcelas temporales  para estimar el stock de carbono en bosques secundarios,  en zona A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40000"/>
    <n v="582"/>
    <n v="23280000"/>
    <m/>
    <n v="23280000"/>
    <x v="1"/>
    <s v="D. General"/>
    <s v="REED OF-013-2018, Contratación de la consultoría Establecimiento de parcelas temporales  para estimar el stock de carbono en bosques secundarios,  en zona B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30000"/>
    <n v="582"/>
    <n v="17460000"/>
    <m/>
    <n v="17460000"/>
    <x v="1"/>
    <s v="D. General"/>
    <s v="REED OF-013-2018, Contratación de la consultoría Establecimiento de parcelas temporales  para estimar el stock de carbono en bosques secundarios,  en zona C"/>
    <s v="Servicio"/>
    <m/>
    <m/>
    <s v="REDD+"/>
    <m/>
    <m/>
    <x v="4"/>
    <s v="Reducción de emisiones"/>
  </r>
  <r>
    <x v="3"/>
    <x v="2"/>
    <s v="5.01 Maquinaria, Equipo y Mobiliario"/>
    <x v="23"/>
    <s v="Equipo y programas de cómputo"/>
    <s v="Egresos"/>
    <s v="Modificación"/>
    <s v="N° 1-2018"/>
    <s v="DG-REDD-A1-P4-Ac1"/>
    <n v="2871.85"/>
    <n v="582"/>
    <n v="1671417"/>
    <m/>
    <n v="1671417"/>
    <x v="1"/>
    <s v="D. General"/>
    <s v="REED OF-013-2018, Compra 3 tabletas para el monitoreo de PSA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20000"/>
    <n v="582"/>
    <n v="11640000"/>
    <m/>
    <n v="11640000"/>
    <x v="1"/>
    <s v="D. General"/>
    <s v="REED OF-013-2018, Contratación de consultoría &quot;Coordinacion para la implementacion de plan de mejora de Nivel de Referencia (HWP, Incendios Forestales, Ferilizacion Plantaciones Forestales, Manejo de Bosque Natural)&quot;"/>
    <s v="Servicio"/>
    <m/>
    <m/>
    <s v="REDD+"/>
    <m/>
    <m/>
    <x v="4"/>
    <s v="Reducción de emisiones"/>
  </r>
  <r>
    <x v="3"/>
    <x v="2"/>
    <s v="5.01 Maquinaria, Equipo y Mobiliario"/>
    <x v="32"/>
    <s v="Equipo de transporte"/>
    <s v="Egresos"/>
    <s v="Modificación"/>
    <s v="N° 1-2018"/>
    <s v="DG-REDD-A1-P1-Ac3"/>
    <n v="98000"/>
    <n v="582"/>
    <n v="57036000"/>
    <m/>
    <n v="57036000"/>
    <x v="1"/>
    <s v="D. General"/>
    <s v="REED OF-013-2018, Compra de 1 vehículo, según el acuerdo de donación para la Estrategia REDD+ "/>
    <s v="Unidad"/>
    <m/>
    <m/>
    <s v="REDD+"/>
    <m/>
    <m/>
    <x v="4"/>
    <s v="Reducción de emisiones"/>
  </r>
  <r>
    <x v="3"/>
    <x v="4"/>
    <s v="9.02 Sumas sin asignación presupuestaria"/>
    <x v="33"/>
    <s v="Sumas con destino específico sin asignación presupuestaria"/>
    <s v="Egresos"/>
    <s v="Modificación"/>
    <s v="N° 1-2018"/>
    <s v="DFC-A2-I1-Ac6"/>
    <n v="412371"/>
    <n v="582"/>
    <n v="-239999922"/>
    <n v="239999922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1-Ac1"/>
    <n v="14200"/>
    <n v="582"/>
    <n v="-8264400"/>
    <n v="82644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19000"/>
    <n v="582"/>
    <n v="-11058000"/>
    <n v="11058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1-Ac8"/>
    <n v="21032.61"/>
    <n v="582"/>
    <n v="-12240979"/>
    <n v="12240979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2"/>
    <n v="7100"/>
    <n v="582"/>
    <n v="-4132200"/>
    <n v="41322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6"/>
    <n v="35000"/>
    <n v="582"/>
    <n v="-20370000"/>
    <n v="2037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6"/>
    <n v="35000"/>
    <n v="582"/>
    <n v="-20370000"/>
    <n v="2037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2"/>
    <n v="23600"/>
    <n v="582"/>
    <n v="-13735200"/>
    <n v="137352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4"/>
    <s v="Servicios de ciencias económicas y sociales"/>
    <s v="Egresos"/>
    <s v="Modificación"/>
    <s v="N° 1-2018"/>
    <s v="DG-REDD-A1-P2-Ac7"/>
    <n v="62000"/>
    <n v="582"/>
    <n v="-36084000"/>
    <n v="36084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2"/>
    <s v="5.01 Maquinaria, Equipo y Mobiliario"/>
    <x v="21"/>
    <s v="Equipo y mobiliario de oficina "/>
    <s v="Egresos"/>
    <s v="Modificación"/>
    <s v="N° 1-2018"/>
    <s v="DG-REDD-A1-P1-Ac1"/>
    <n v="478.78"/>
    <n v="582"/>
    <n v="-278650"/>
    <n v="27865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1"/>
    <n v="30000"/>
    <n v="582"/>
    <n v="-17460000"/>
    <n v="1746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80000"/>
    <n v="582"/>
    <n v="-46560000"/>
    <n v="4656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3 Servicios Comerciales y Financieros"/>
    <x v="27"/>
    <s v="Impresión, encuadernación y otros"/>
    <s v="Egresos"/>
    <s v="Modificación"/>
    <s v="N° 1-2018"/>
    <s v="DG-REDD-A1-P1-Ac1"/>
    <n v="10000"/>
    <n v="582"/>
    <n v="-5820000"/>
    <n v="5820000"/>
    <m/>
    <x v="1"/>
    <s v="D. General"/>
    <s v="Financiamiento de la modificación presupuestaria N°1-2018"/>
    <s v="Servicio"/>
    <m/>
    <m/>
    <s v="REDD+"/>
    <m/>
    <m/>
    <x v="5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4-Ac2"/>
    <n v="150000"/>
    <n v="582"/>
    <n v="-87300000"/>
    <n v="8730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3-Ac1"/>
    <n v="35000"/>
    <n v="582"/>
    <n v="-20370000"/>
    <n v="2037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6"/>
    <n v="110000"/>
    <n v="582"/>
    <n v="-64020000"/>
    <n v="6402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8"/>
    <n v="13590.74"/>
    <n v="582"/>
    <n v="-7909811"/>
    <n v="7909811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1-Ac1"/>
    <n v="48000"/>
    <n v="582"/>
    <n v="-27936000"/>
    <n v="27936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3"/>
    <x v="0"/>
    <s v="1.04 Servicios de Gestión y Apoyo"/>
    <x v="26"/>
    <s v="Servicios de Ingeniería "/>
    <s v="Egresos"/>
    <s v="Modificación"/>
    <s v="N° 1-2018"/>
    <s v="DG-REDD-A1-P2-Ac1"/>
    <n v="50000"/>
    <n v="582"/>
    <n v="-29100000"/>
    <n v="29100000"/>
    <m/>
    <x v="1"/>
    <s v="D. General"/>
    <s v="Financiamiento de la modificación presupuestaria N°1-2018"/>
    <s v="Servicio"/>
    <m/>
    <m/>
    <s v="REDD+"/>
    <m/>
    <m/>
    <x v="4"/>
    <s v="Reducción de emisiones"/>
  </r>
  <r>
    <x v="0"/>
    <x v="0"/>
    <s v="1.02 Servicios Básicos"/>
    <x v="17"/>
    <s v="Otros servicios básicos"/>
    <s v="Egresos"/>
    <s v="Modificación"/>
    <s v="N° 1-2018"/>
    <s v="DA-USO-A3-I7-Ac3"/>
    <m/>
    <m/>
    <n v="500000"/>
    <m/>
    <n v="500000"/>
    <x v="0"/>
    <s v="D. Administrativa-Financiera"/>
    <s v="DA-USO-OF-005-2018, Contrato continuo para el tratamiento y resiclaje de residuos peligrosos."/>
    <s v="Servicio"/>
    <m/>
    <m/>
    <s v="U. Salud Ocupacional"/>
    <m/>
    <m/>
    <x v="0"/>
    <s v="Porcentaje Cobertura"/>
  </r>
  <r>
    <x v="0"/>
    <x v="0"/>
    <s v="1.04 Servicios de Gestión y Apoyo"/>
    <x v="5"/>
    <s v="Otros servicios de gestión y apoyo"/>
    <s v="Egresos"/>
    <s v="Modificación"/>
    <s v="N° 1-2018"/>
    <s v="DA-USO-A3- I2-Ac1"/>
    <m/>
    <m/>
    <n v="500000"/>
    <m/>
    <n v="500000"/>
    <x v="0"/>
    <s v="D. Administrativa-Financiera"/>
    <s v="DA-USO-OF-005-2018, Contratación de asesoría para el abordaje de riesgos psicosociales."/>
    <s v="Servicio"/>
    <m/>
    <m/>
    <s v="U. Salud Ocupacional"/>
    <m/>
    <m/>
    <x v="0"/>
    <s v="Porcentaje Cobertura"/>
  </r>
  <r>
    <x v="0"/>
    <x v="0"/>
    <s v="1.04 Servicios de Gestión y Apoyo"/>
    <x v="5"/>
    <s v="Otros servicios de gestión y apoyo"/>
    <s v="Egresos"/>
    <s v="Modificación"/>
    <s v="N° 1-2018"/>
    <s v="DA-USO-A3-I3-Ac5"/>
    <m/>
    <m/>
    <n v="300000"/>
    <m/>
    <n v="300000"/>
    <x v="0"/>
    <s v="D. Administrativa-Financiera"/>
    <s v="DA-USO-OF-005-2018, Contratación de traductor de información en Lenguaje de Señas Costarricenses (LESCO) para reeditar videos de uso institucional."/>
    <s v="Servicio"/>
    <m/>
    <m/>
    <s v="U. Salud Ocupacional"/>
    <m/>
    <m/>
    <x v="0"/>
    <s v="Porcentaje Cobertura"/>
  </r>
  <r>
    <x v="0"/>
    <x v="0"/>
    <s v="1.07 Capacitación y Protocolo"/>
    <x v="34"/>
    <s v="Actividades de capacitación"/>
    <s v="Egresos"/>
    <s v="Modificación"/>
    <s v="N° 1-2018"/>
    <s v="DA-USO-A3-I1-Ac1"/>
    <m/>
    <m/>
    <n v="0"/>
    <m/>
    <n v="0"/>
    <x v="0"/>
    <s v="D. Administrativa-Financiera"/>
    <s v="DA-USO-OF-005-2018, Capacitación para el personal de Brigada: curso soporte básico cardiaco."/>
    <s v="Servicio"/>
    <m/>
    <m/>
    <s v="U. Salud Ocupacional"/>
    <m/>
    <m/>
    <x v="0"/>
    <s v="Porcentaje Cobertura"/>
  </r>
  <r>
    <x v="0"/>
    <x v="1"/>
    <s v="2.99 Útiles, Materiales y Suministros Diversos"/>
    <x v="13"/>
    <s v="Otros útiles materiales y suministros diversos"/>
    <s v="Egresos"/>
    <s v="Modificación"/>
    <s v="N° 1-2018"/>
    <s v="DA-USO-A3-I3-Ac4"/>
    <m/>
    <m/>
    <n v="560000"/>
    <m/>
    <n v="560000"/>
    <x v="0"/>
    <s v="D. Administrativa-Financiera"/>
    <s v="DA-USO-OF-005-2018, Adquisición de rótulos accesibles para la identificación de las Oficinas Regionales."/>
    <s v="Unidad"/>
    <m/>
    <m/>
    <s v="U. Salud Ocupacional"/>
    <m/>
    <m/>
    <x v="0"/>
    <s v="Porcentaje Cobertura"/>
  </r>
  <r>
    <x v="0"/>
    <x v="2"/>
    <s v="5.01 Maquinaria, Equipo y Mobiliario"/>
    <x v="35"/>
    <s v="Maquinaria, equipo y mobiliario diverso"/>
    <s v="Egresos"/>
    <s v="Modificación"/>
    <s v="N° 1-2018"/>
    <s v="DA-USO-A3-I2-Ac1"/>
    <m/>
    <m/>
    <n v="1700000"/>
    <m/>
    <n v="1700000"/>
    <x v="0"/>
    <s v="D. Administrativa-Financiera"/>
    <s v="DA-USO-OF-005-2018, Compra de 5 sistemas de purificación del agua para el primer y segundo piso."/>
    <s v="Unidad"/>
    <m/>
    <m/>
    <s v="U. Salud Ocupacional"/>
    <m/>
    <m/>
    <x v="0"/>
    <s v="Porcentaje Cobertura"/>
  </r>
  <r>
    <x v="0"/>
    <x v="1"/>
    <s v="2.99 Útiles, Materiales y Suministros Diversos"/>
    <x v="36"/>
    <s v="Útiles y materiales de resguardo y seguridad"/>
    <s v="Egresos"/>
    <s v="Modificación"/>
    <s v="N° 1-2018"/>
    <s v="DA-USO-A3- I2-Ac1"/>
    <m/>
    <m/>
    <n v="575000"/>
    <m/>
    <n v="575000"/>
    <x v="0"/>
    <s v="D. Administrativa-Financiera"/>
    <s v="DA-USO-OF-005-2018, Compra de 4 pares de botas tipo culebreras."/>
    <s v="Unidad"/>
    <m/>
    <m/>
    <s v="U. Salud Ocupacional"/>
    <m/>
    <m/>
    <x v="0"/>
    <s v="Porcentaje Cobertura"/>
  </r>
  <r>
    <x v="2"/>
    <x v="0"/>
    <s v="1.01 Alquileres"/>
    <x v="22"/>
    <s v="Alquiler de edificios, locales y terrenos "/>
    <s v="Egresos"/>
    <s v="Modificación"/>
    <s v="N° 1-2018"/>
    <s v="DA-UPSG-A1-I0-Ac12"/>
    <m/>
    <m/>
    <n v="167000"/>
    <m/>
    <n v="167000"/>
    <x v="0"/>
    <s v="D. Administrativa-Financiera"/>
    <s v="DA-UPSG-OF-052-2018, Complemento del presupuesto para el pago de alquiler del parqueo Edificio San José."/>
    <s v="Servicio"/>
    <m/>
    <m/>
    <s v="U. Proveeduría"/>
    <m/>
    <m/>
    <x v="2"/>
    <s v="Porcentaje Cobertura"/>
  </r>
  <r>
    <x v="2"/>
    <x v="0"/>
    <s v="1.02 Servicios Básicos"/>
    <x v="37"/>
    <s v="Servicio de agua y alcantarillado "/>
    <s v="Egresos"/>
    <s v="Modificación"/>
    <s v="N° 1-2018"/>
    <s v="DA-UPSG-A1-I4-Ac7"/>
    <m/>
    <m/>
    <n v="400000"/>
    <m/>
    <n v="400000"/>
    <x v="0"/>
    <s v="D. Administrativa-Financiera"/>
    <s v="DA-UPSG-OF-052-2018, Complemento del presupuesto para el pago del suministro de agua edificio San José."/>
    <s v="Servicio"/>
    <m/>
    <m/>
    <s v="U. Proveeduría"/>
    <m/>
    <m/>
    <x v="2"/>
    <s v="Porcentaje Cobertura"/>
  </r>
  <r>
    <x v="2"/>
    <x v="0"/>
    <s v="1.02 Servicios Básicos"/>
    <x v="38"/>
    <s v="Servicio de energía eléctrica"/>
    <s v="Egresos"/>
    <s v="Modificación"/>
    <s v="N° 1-2018"/>
    <s v="DA-UPSG-A1-I4-Ac7"/>
    <m/>
    <m/>
    <n v="1500000"/>
    <m/>
    <n v="1500000"/>
    <x v="0"/>
    <s v="D. Administrativa-Financiera"/>
    <s v="DA-UPSG-OF-052-2018, Complemento del presupuesto para el pago del servicio de electricidad edificio San José."/>
    <s v="Servicio"/>
    <m/>
    <m/>
    <s v="U. Proveeduría"/>
    <m/>
    <m/>
    <x v="2"/>
    <s v="Porcentaje Cobertura"/>
  </r>
  <r>
    <x v="2"/>
    <x v="0"/>
    <s v="1.02 Servicios Básicos"/>
    <x v="37"/>
    <s v="Servicio de agua y alcantarillado "/>
    <s v="Egresos"/>
    <s v="Modificación"/>
    <s v="N° 1-2018"/>
    <s v="DA-UPSG-A1-I4-Ac7"/>
    <m/>
    <m/>
    <n v="40000"/>
    <m/>
    <n v="40000"/>
    <x v="0"/>
    <s v="R. Cañas"/>
    <s v="DA-UPSG-OF-052-2018, Complemento del presupuesto para el pago del servicio de agua."/>
    <s v="Servicio"/>
    <m/>
    <m/>
    <s v="R. Cañas"/>
    <m/>
    <m/>
    <x v="2"/>
    <s v="Porcentaje Cobertura"/>
  </r>
  <r>
    <x v="2"/>
    <x v="1"/>
    <s v="2.02 Alimentos y Productos Agropecuarios"/>
    <x v="39"/>
    <s v="Alimentos y bebidas"/>
    <s v="Egresos"/>
    <s v="Modificación"/>
    <s v="N° 1-2018"/>
    <s v="DA-UPSG-A1-I1-Ac27"/>
    <m/>
    <m/>
    <n v="1500000"/>
    <m/>
    <n v="1500000"/>
    <x v="0"/>
    <s v="D. Administrativa-Financiera"/>
    <s v="DA-UPSG-OF-052-2018, Complemento del presupuesto para compra de agua en bidones."/>
    <s v="Unidad"/>
    <m/>
    <m/>
    <s v="U. Proveeduría"/>
    <m/>
    <m/>
    <x v="2"/>
    <s v="Porcentaje Cobertura"/>
  </r>
  <r>
    <x v="2"/>
    <x v="1"/>
    <s v="2.04 Herramientas, Repuestos y Accesorios"/>
    <x v="40"/>
    <s v="Repuestos y accesorios"/>
    <s v="Egresos"/>
    <s v="Modificación"/>
    <s v="N° 1-2018"/>
    <s v="DA-UPSG-A1-I1-Ac27"/>
    <m/>
    <m/>
    <n v="600000"/>
    <m/>
    <n v="600000"/>
    <x v="0"/>
    <s v="D. Administrativa-Financiera"/>
    <s v="DA-UPSG-OF-052-2018, Adquisición de repuestos para equipos multifuncionales y otros según contrato vigente."/>
    <s v="Unidad"/>
    <m/>
    <m/>
    <s v="U. Proveeduría"/>
    <m/>
    <m/>
    <x v="2"/>
    <s v="Porcentaje Cobertura"/>
  </r>
  <r>
    <x v="2"/>
    <x v="1"/>
    <s v="2.04 Herramientas, Repuestos y Accesorios"/>
    <x v="40"/>
    <s v="Repuestos y accesorios"/>
    <s v="Egresos"/>
    <s v="Modificación"/>
    <s v="N° 1-2018"/>
    <s v="DA-UPSG-A1-I1-Ac27"/>
    <m/>
    <m/>
    <n v="1200000"/>
    <m/>
    <n v="1200000"/>
    <x v="0"/>
    <s v="D. Administrativa-Financiera"/>
    <s v="DA-UPSG-OF-052-2018, Adquisición de repuestos para equipos de aire acondicionado según contrato vigente."/>
    <s v="Unidad"/>
    <m/>
    <m/>
    <s v="U. Proveeduría"/>
    <m/>
    <m/>
    <x v="2"/>
    <s v="Porcentaje Cobertura"/>
  </r>
  <r>
    <x v="2"/>
    <x v="0"/>
    <s v="1.02 Servicios Básicos"/>
    <x v="41"/>
    <s v="Servicio de correo"/>
    <s v="Egresos"/>
    <s v="Modificación"/>
    <s v="N° 1-2018"/>
    <s v="DA-UPSG-A1-I4-Ac7"/>
    <m/>
    <m/>
    <n v="500000"/>
    <m/>
    <n v="500000"/>
    <x v="0"/>
    <s v="D. Administrativa-Financiera"/>
    <s v="DA-UPSG-OF-052-2018, Contratación de servicios de correo."/>
    <s v="Servicio"/>
    <m/>
    <m/>
    <s v="U. Proveeduría"/>
    <m/>
    <m/>
    <x v="2"/>
    <s v="Porcentaje Cobertura"/>
  </r>
  <r>
    <x v="2"/>
    <x v="0"/>
    <s v="1.02 Servicios Básicos"/>
    <x v="41"/>
    <s v="Servicio de correo"/>
    <s v="Egresos"/>
    <s v="Modificación"/>
    <s v="N° 1-2018"/>
    <s v="DA-UPSG-A1-I4-Ac7"/>
    <m/>
    <m/>
    <n v="500000"/>
    <m/>
    <n v="500000"/>
    <x v="0"/>
    <s v="D. Administrativa-Financiera"/>
    <s v="DA-UPSG-OF-052-2018, Contratación de servicios de correo."/>
    <s v="Servicio"/>
    <m/>
    <m/>
    <s v="U. Proveeduría"/>
    <m/>
    <m/>
    <x v="2"/>
    <s v="Porcentaje Cobertura"/>
  </r>
  <r>
    <x v="2"/>
    <x v="0"/>
    <s v="1.03 Servicios Comerciales y Financieros"/>
    <x v="42"/>
    <s v="Información"/>
    <s v="Egresos"/>
    <s v="Modificación"/>
    <s v="N° 1-2018"/>
    <s v="DA-UPSG-A1-I0-Ac12"/>
    <m/>
    <m/>
    <n v="2000000"/>
    <m/>
    <n v="2000000"/>
    <x v="0"/>
    <s v="D. Administrativa-Financiera"/>
    <s v="DA-UPSG-OF-052-2018, Contratación de servicios de información."/>
    <s v="Servicio"/>
    <m/>
    <m/>
    <s v="U. Proveeduría"/>
    <m/>
    <m/>
    <x v="2"/>
    <s v="Porcentaje Cobertura"/>
  </r>
  <r>
    <x v="2"/>
    <x v="0"/>
    <s v="1.06 Seguros, Reaseguros y otras Obligaciones"/>
    <x v="43"/>
    <s v="Seguros"/>
    <s v="Egresos"/>
    <s v="Modificación"/>
    <s v="N° 1-2018"/>
    <s v="DA-UPSG-A1-I4-Ac6"/>
    <m/>
    <m/>
    <n v="642000"/>
    <m/>
    <n v="642000"/>
    <x v="0"/>
    <s v="D. Administrativa-Financiera"/>
    <s v="DA-UPSG-OF-052-2018, Adquisición de póliza para vehículo adquirido en el año 2017."/>
    <s v="Servicio"/>
    <m/>
    <m/>
    <s v="U. Proveeduría"/>
    <m/>
    <m/>
    <x v="2"/>
    <s v="Porcentaje Cobertura"/>
  </r>
  <r>
    <x v="2"/>
    <x v="0"/>
    <s v="1.09 Impuestos"/>
    <x v="1"/>
    <s v="Otros impuestos"/>
    <s v="Egresos"/>
    <s v="Modificación"/>
    <s v="N° 1-2018"/>
    <s v="DA-UPSG-A1-I4-Ac6"/>
    <m/>
    <m/>
    <n v="300000"/>
    <m/>
    <n v="300000"/>
    <x v="0"/>
    <s v="D. Administrativa-Financiera"/>
    <s v="DA-UPSG-OF-052-2018, Adquisición de marchamo para vehículo adquirido en el año 2017."/>
    <s v="Servicio"/>
    <m/>
    <m/>
    <s v="U. Proveeduría"/>
    <m/>
    <m/>
    <x v="2"/>
    <s v="Porcentaje Cobertura"/>
  </r>
  <r>
    <x v="2"/>
    <x v="0"/>
    <s v="1.04 Servicios de Gestión y Apoyo"/>
    <x v="24"/>
    <s v="Servicios de ciencias económicas y sociales"/>
    <s v="Egresos"/>
    <s v="Modificación"/>
    <s v="N° 1-2018"/>
    <s v="DA-UPSG-A1-I1-Ac27"/>
    <m/>
    <m/>
    <n v="650000"/>
    <m/>
    <n v="650000"/>
    <x v="0"/>
    <s v="D. Administrativa-Financiera"/>
    <s v="DA-UPSG-OF-052-2018, Contratación de servicios profesionales para la elaboración del Plan de Medios"/>
    <s v="Servicio"/>
    <m/>
    <m/>
    <s v="U. Proveeduría"/>
    <m/>
    <m/>
    <x v="2"/>
    <s v="Porcentaje Cobertura"/>
  </r>
  <r>
    <x v="2"/>
    <x v="1"/>
    <s v="2.99 Útiles, Materiales y Suministros Diversos"/>
    <x v="20"/>
    <s v="Textiles y vestuario "/>
    <s v="Egresos"/>
    <s v="Modificación"/>
    <s v="N° 1-2018"/>
    <s v="DA-UPSG-A1-I1-Ac27"/>
    <m/>
    <m/>
    <n v="943487"/>
    <m/>
    <n v="943487"/>
    <x v="0"/>
    <s v="D. Administrativa-Financiera"/>
    <s v="DA-UPSG-OF-052-2018, Contratación de vestuario del periodo 2017."/>
    <s v="Servicio"/>
    <m/>
    <m/>
    <s v="U. Proveeduría"/>
    <m/>
    <m/>
    <x v="2"/>
    <s v="Porcentaje Cobertura"/>
  </r>
  <r>
    <x v="0"/>
    <x v="2"/>
    <s v="5.01 Maquinaria, Equipo y Mobiliario"/>
    <x v="21"/>
    <s v="Equipo y mobiliario de oficina "/>
    <s v="Egresos"/>
    <s v="Modificación"/>
    <s v="N° 1-2018"/>
    <s v="DA-UPSG-A1-I0-Ac12"/>
    <m/>
    <m/>
    <n v="400000"/>
    <m/>
    <n v="400000"/>
    <x v="0"/>
    <s v="D. Administrativa-Financiera"/>
    <s v="DA-UPSG-OF-052-2018, Compra de 1 juego de comedor."/>
    <s v="Servicio"/>
    <m/>
    <m/>
    <s v="U. Proveeduría"/>
    <m/>
    <m/>
    <x v="0"/>
    <s v="Porcentaje Cobertura"/>
  </r>
  <r>
    <x v="0"/>
    <x v="0"/>
    <s v="1.06 Seguros, Reaseguros y otras Obligaciones"/>
    <x v="43"/>
    <s v="Seguros"/>
    <s v="Egresos"/>
    <s v="Modificación"/>
    <s v="N° 1-2018"/>
    <s v="DA-UPSG-A1-I4-Ac6"/>
    <m/>
    <m/>
    <n v="660000"/>
    <m/>
    <n v="660000"/>
    <x v="0"/>
    <s v="D. Administrativa-Financiera"/>
    <s v="DA-UPSG-OF-052-2018, Complemento del presupuesto para seguros requeridos en la adquisición de nuevos vehículos."/>
    <s v="Servicio"/>
    <m/>
    <m/>
    <s v="U. Proveeduría"/>
    <m/>
    <m/>
    <x v="0"/>
    <s v="Porcentaje Cobertura"/>
  </r>
  <r>
    <x v="0"/>
    <x v="1"/>
    <s v="2.99 Útiles, Materiales y Suministros Diversos"/>
    <x v="4"/>
    <s v="Productos de papel, cartón e impresos"/>
    <s v="Egresos"/>
    <s v="Modificación"/>
    <s v="N° 1-2018"/>
    <s v="DA-UPSG-A1-I1-Ac27"/>
    <m/>
    <m/>
    <n v="1640000"/>
    <m/>
    <n v="1640000"/>
    <x v="0"/>
    <s v="D. Administrativa-Financiera"/>
    <s v="DA-UPSG-OF-052-2018, Compra de resmas de papel"/>
    <s v="Servicio"/>
    <m/>
    <m/>
    <s v="U. Proveeduría"/>
    <m/>
    <m/>
    <x v="0"/>
    <s v="Porcentaje Cobertura"/>
  </r>
  <r>
    <x v="0"/>
    <x v="0"/>
    <s v="1.03 Servicios Comerciales y Financieros"/>
    <x v="19"/>
    <s v="Comisiones y gastos por servicios financieros y comerciales  "/>
    <s v="Egresos"/>
    <s v="Modificación"/>
    <s v="N° 1-2018"/>
    <s v="DA-UPSG-A1-I0-Ac12"/>
    <m/>
    <m/>
    <n v="-1500000"/>
    <n v="1500000"/>
    <m/>
    <x v="0"/>
    <s v="D. Administrativa-Financiera"/>
    <s v="Financiamiento de la modificación presupuestaria N°1-2018"/>
    <s v="Servicio"/>
    <m/>
    <m/>
    <s v="U. Proveeduría"/>
    <m/>
    <m/>
    <x v="0"/>
    <s v="Porcentaje Cobertura"/>
  </r>
  <r>
    <x v="1"/>
    <x v="0"/>
    <s v="1.02 Servicios Básicos"/>
    <x v="17"/>
    <s v="Otros servicios básicos"/>
    <s v="Egresos"/>
    <s v="Modificación"/>
    <s v="N° 1-2018"/>
    <s v="DFF-A1-I0-Ac18"/>
    <m/>
    <m/>
    <n v="120000"/>
    <m/>
    <n v="120000"/>
    <x v="0"/>
    <s v="D. Fomento Forestal"/>
    <s v="DFF-OF-014-2018, Complemento de presupuesto para el pago de impuestos municipales de fincas en dación de pago."/>
    <m/>
    <m/>
    <m/>
    <s v="Depto. Gestión Crediticia"/>
    <m/>
    <m/>
    <x v="1"/>
    <s v="Monto colocado en créditos"/>
  </r>
  <r>
    <x v="1"/>
    <x v="0"/>
    <s v="1.04 Servicios de Gestión y Apoyo"/>
    <x v="15"/>
    <s v="Servicios Generales "/>
    <s v="Egresos"/>
    <s v="Modificación"/>
    <s v="N° 1-2018"/>
    <s v="DFF-A3-I4-Ac6"/>
    <m/>
    <m/>
    <n v="4720000"/>
    <m/>
    <n v="4720000"/>
    <x v="0"/>
    <s v="D. Fomento Forestal"/>
    <s v="DFF-OF-014-2018, Complemento de presupuesto para el pago de vigilancia en fincas en dación de pago."/>
    <m/>
    <m/>
    <m/>
    <s v="Depto. Gestión Crediticia"/>
    <m/>
    <m/>
    <x v="1"/>
    <s v="Monto colocado en créditos"/>
  </r>
  <r>
    <x v="1"/>
    <x v="0"/>
    <s v="1.09 Impuestos"/>
    <x v="18"/>
    <s v="Impuestos sobre bienes inmuebles "/>
    <s v="Egresos"/>
    <s v="Modificación"/>
    <s v="N° 1-2018"/>
    <s v="DFF-A1-I0-Ac18"/>
    <m/>
    <m/>
    <n v="500000"/>
    <m/>
    <n v="500000"/>
    <x v="0"/>
    <s v="D. Fomento Forestal"/>
    <s v="DFF-OF-014-2018, Complemento de presupuesto para el pago de impuestos en fincas en dación de pago."/>
    <m/>
    <m/>
    <m/>
    <s v="Depto. Gestión Crediticia"/>
    <m/>
    <m/>
    <x v="1"/>
    <s v="Monto colocado en créditos"/>
  </r>
  <r>
    <x v="1"/>
    <x v="0"/>
    <s v="1.01 Alquileres"/>
    <x v="22"/>
    <s v="Alquiler de edificios, locales y terrenos "/>
    <s v="Egresos"/>
    <s v="Modificación"/>
    <s v="N° 1-2018"/>
    <s v="DFF-A3-I5-Ac8"/>
    <m/>
    <m/>
    <n v="50000"/>
    <m/>
    <n v="50000"/>
    <x v="0"/>
    <s v="D. Fomento Forestal"/>
    <s v="DFF-OF-014-2018, Complemento de presupuesto para el pago de parqueos."/>
    <m/>
    <m/>
    <m/>
    <s v="Depto. Gestión Crediticia"/>
    <m/>
    <m/>
    <x v="1"/>
    <s v="Monto colocado en créditos"/>
  </r>
  <r>
    <x v="0"/>
    <x v="2"/>
    <s v="5.01 Maquinaria, Equipo y Mobiliario"/>
    <x v="23"/>
    <s v="Equipo y programas de cómputo"/>
    <s v="Egresos"/>
    <s v="Modificación"/>
    <s v="N° 1-2018"/>
    <s v="DFF-A1-I0-Ac3"/>
    <m/>
    <m/>
    <n v="2000000"/>
    <m/>
    <n v="2000000"/>
    <x v="0"/>
    <s v="D. Fomento Forestal"/>
    <s v="DFF-OF-014-2018, Compra de 1 equipo multifuncional (fotocopiadora, scaner e impresora)"/>
    <m/>
    <m/>
    <m/>
    <s v="Depto. Gestión Crediticia"/>
    <m/>
    <m/>
    <x v="0"/>
    <s v="Trámite Créditos 45 días"/>
  </r>
  <r>
    <x v="0"/>
    <x v="0"/>
    <s v="1.02 Servicios Básicos"/>
    <x v="44"/>
    <s v="Servicio de telecomunicaciones"/>
    <s v="Egresos"/>
    <s v="Modificación"/>
    <s v="N° 1-2018"/>
    <s v="DFF-A1-I0-Ac4"/>
    <m/>
    <m/>
    <n v="-120000"/>
    <n v="120000"/>
    <m/>
    <x v="0"/>
    <s v="D. Fomento Forestal"/>
    <s v="Financiamiento de la modificación presupuestaria N°1-2018"/>
    <m/>
    <m/>
    <m/>
    <s v="Depto. Gestión Crediticia"/>
    <m/>
    <m/>
    <x v="0"/>
    <s v="Trámite Créditos 45 días"/>
  </r>
  <r>
    <x v="1"/>
    <x v="5"/>
    <s v="4.01 Préstamos"/>
    <x v="45"/>
    <s v="Préstamos al Sector Privado "/>
    <s v="Egresos"/>
    <s v="Modificación"/>
    <s v="N° 1-2018"/>
    <s v="DFF-A1-I0-Ac14"/>
    <m/>
    <m/>
    <n v="-7661470"/>
    <n v="7661470"/>
    <m/>
    <x v="0"/>
    <s v="D. Fomento Forestal"/>
    <s v="Financiamiento de la modificación presupuestaria N°1-2018"/>
    <m/>
    <m/>
    <m/>
    <s v="Depto. Gestión Crediticia"/>
    <m/>
    <m/>
    <x v="1"/>
    <s v="Monto colocado en créditos"/>
  </r>
  <r>
    <x v="0"/>
    <x v="1"/>
    <s v="2.04 Herramientas, Repuestos y Accesorios"/>
    <x v="7"/>
    <s v="Herramientas e instrumentos"/>
    <s v="Egresos"/>
    <s v="Modificación"/>
    <s v="N° 1-2018"/>
    <s v="ORSC-A2-I1-Ac1"/>
    <m/>
    <m/>
    <n v="400000"/>
    <m/>
    <n v="400000"/>
    <x v="0"/>
    <s v="R. San Carlos "/>
    <s v="ORSC-OF-0090-2018, Compra de 2 clinómetros electrónicos de bolsillo que midan ángulos y alturas de los árboles"/>
    <s v="Unidad"/>
    <m/>
    <m/>
    <s v="R. San Carlos"/>
    <m/>
    <m/>
    <x v="6"/>
    <s v="Porcentaje Cobertura"/>
  </r>
  <r>
    <x v="0"/>
    <x v="1"/>
    <s v="2.99 Útiles, Materiales y Suministros Diversos"/>
    <x v="4"/>
    <s v="Productos de papel, cartón e impresos"/>
    <s v="Egresos"/>
    <s v="Modificación"/>
    <s v="N° 1-2018"/>
    <s v="ORSC-A2-I1-Ac1"/>
    <m/>
    <m/>
    <n v="70000"/>
    <m/>
    <n v="70000"/>
    <x v="0"/>
    <s v="R. San Carlos "/>
    <s v="ORSC-OF-0090-2018, Compra de 12 libretas de campo impermeables en resortes."/>
    <s v="Unidad"/>
    <m/>
    <m/>
    <s v="R. San Carlos"/>
    <m/>
    <m/>
    <x v="6"/>
    <s v="Porcentaje Cobertura"/>
  </r>
  <r>
    <x v="0"/>
    <x v="2"/>
    <s v="5.01 Maquinaria, Equipo y Mobiliario"/>
    <x v="21"/>
    <s v="Equipo y mobiliario de oficina "/>
    <s v="Egresos"/>
    <s v="Modificación"/>
    <s v="N° 1-2018"/>
    <s v="ORSC-A1-I1-Ac1"/>
    <m/>
    <m/>
    <n v="-600000"/>
    <n v="600000"/>
    <m/>
    <x v="0"/>
    <s v="R. San Carlos "/>
    <s v="Financiamiento de la modificación presupuestaria N°1-2018"/>
    <s v="Unidad"/>
    <m/>
    <m/>
    <s v="R. San Carlos"/>
    <m/>
    <m/>
    <x v="6"/>
    <s v="Porcentaje Cobertura"/>
  </r>
  <r>
    <x v="1"/>
    <x v="0"/>
    <s v="1.09 Impuestos"/>
    <x v="18"/>
    <s v="Impuestos sobre bienes inmuebles "/>
    <s v="Egresos"/>
    <s v="Modificación"/>
    <s v="N° 1-2018"/>
    <s v="DFF-A1-I0-Ac18"/>
    <m/>
    <m/>
    <n v="500000"/>
    <m/>
    <n v="500000"/>
    <x v="0"/>
    <s v="D. Fomento Forestal"/>
    <s v="DFCF-OF-0095-2018, Para atender eventuales multas en materia tributaria."/>
    <s v="Servicio"/>
    <m/>
    <m/>
    <s v="Depto. Gestión Crediticia"/>
    <m/>
    <m/>
    <x v="1"/>
    <s v="Monto colocado en créditos"/>
  </r>
  <r>
    <x v="0"/>
    <x v="0"/>
    <s v="1.99 Servicios Diversos"/>
    <x v="46"/>
    <s v="Intereses moratorios y multas"/>
    <s v="Egresos"/>
    <s v="Modificación"/>
    <s v="N° 1-2018"/>
    <s v="DFC-A3-I2-Ac1"/>
    <m/>
    <m/>
    <n v="465000"/>
    <m/>
    <n v="465000"/>
    <x v="0"/>
    <s v="D. Administrativa-Financiera"/>
    <s v="DFCF-OF-0095-2018, Para atender el pago de una multa en la CCSS."/>
    <m/>
    <m/>
    <m/>
    <s v="Depto. Financiero-Contable"/>
    <m/>
    <m/>
    <x v="0"/>
    <s v="Porcentaje Cobertura"/>
  </r>
  <r>
    <x v="0"/>
    <x v="0"/>
    <s v="1.03 Servicios Comerciales y Financieros"/>
    <x v="27"/>
    <s v="Impresión, encuadernación y otros"/>
    <s v="Egresos"/>
    <s v="Modificación"/>
    <s v="N° 1-2018"/>
    <s v="DFC-A3-I2-Ac1"/>
    <m/>
    <m/>
    <n v="375000"/>
    <m/>
    <n v="375000"/>
    <x v="0"/>
    <s v="D. Administrativa-Financiera"/>
    <s v="DFCF-OF-0095-2018, Contratación de servicios de empaste de documentos contables."/>
    <m/>
    <m/>
    <m/>
    <s v="Depto. Financiero-Contable"/>
    <m/>
    <m/>
    <x v="0"/>
    <s v="Porcentaje Cobertura"/>
  </r>
  <r>
    <x v="0"/>
    <x v="3"/>
    <s v="6.03 Prestaciones"/>
    <x v="47"/>
    <s v="Prestaciones Legales"/>
    <s v="Egresos"/>
    <s v="Modificación"/>
    <s v="N° 1-2018"/>
    <s v="DA-URH-A2-I0-Ac15"/>
    <m/>
    <m/>
    <n v="535907"/>
    <m/>
    <n v="535907"/>
    <x v="0"/>
    <s v="D. Administrativa-Financiera"/>
    <s v="DFCF-OF-0095-2018, Pago de prestaciones legales a funcionarios"/>
    <m/>
    <m/>
    <m/>
    <s v="U. Recursos Humanos"/>
    <m/>
    <m/>
    <x v="0"/>
    <s v="Porcentaje Cobertura"/>
  </r>
  <r>
    <x v="0"/>
    <x v="3"/>
    <s v="6.03 Prestaciones"/>
    <x v="47"/>
    <s v="Prestaciones Legales"/>
    <s v="Egresos"/>
    <s v="Modificación"/>
    <s v="N° 1-2018"/>
    <s v="DA-URH-A2-I0-Ac15"/>
    <m/>
    <m/>
    <n v="134730"/>
    <m/>
    <n v="134730"/>
    <x v="0"/>
    <s v="R. Nicoya"/>
    <s v="DFCF-OF-0095-2018, Pago de prestaciones legales a funcionarios"/>
    <m/>
    <m/>
    <m/>
    <s v="U. Recursos Humanos"/>
    <m/>
    <m/>
    <x v="0"/>
    <s v="Porcentaje Cobertura"/>
  </r>
  <r>
    <x v="0"/>
    <x v="2"/>
    <s v="5.01 Maquinaria, Equipo y Mobiliario"/>
    <x v="35"/>
    <s v="Maquinaria, equipo y mobiliario diverso"/>
    <s v="Egresos"/>
    <s v="Modificación"/>
    <s v="N° 1-2018"/>
    <s v="ORPN-A2-I1-Ac1"/>
    <m/>
    <m/>
    <n v="100000"/>
    <m/>
    <n v="100000"/>
    <x v="0"/>
    <s v="R. Palmar Norte"/>
    <s v="ORPN-OF-0049-2018, Sustitución de un GPS aplicando la garantía."/>
    <m/>
    <m/>
    <m/>
    <s v="R. Palmar Nort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130000"/>
    <m/>
    <n v="130000"/>
    <x v="0"/>
    <s v="R. San Carlos "/>
    <s v="Financiamiento de la modificación presupuestaria N°1-2018"/>
    <m/>
    <m/>
    <m/>
    <s v="Depto. Financiero-Contable"/>
    <m/>
    <m/>
    <x v="6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130000"/>
    <n v="130000"/>
    <m/>
    <x v="0"/>
    <s v="R. San Carlos "/>
    <s v="Financiamiento de la modificación presupuestaria N°1-2018"/>
    <m/>
    <m/>
    <m/>
    <s v="Depto. Financiero-Contable"/>
    <m/>
    <m/>
    <x v="0"/>
    <s v="Porcentaje Cobertura"/>
  </r>
  <r>
    <x v="0"/>
    <x v="3"/>
    <s v="6.06 Otras Transferencias Corrientes al Sector Privado "/>
    <x v="49"/>
    <s v="Reintegros o devoluciones"/>
    <s v="Egresos"/>
    <s v="Modificación"/>
    <s v="N° 1-2018"/>
    <s v="DFC-A3-I2-Ac1"/>
    <m/>
    <m/>
    <n v="1500000"/>
    <m/>
    <n v="1500000"/>
    <x v="0"/>
    <s v="D. Administrativa-Financiera"/>
    <s v="DFCF-OF-0095-2018, Devolución de eventuales reintegros en efectivo.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33512285"/>
    <n v="33512285"/>
    <m/>
    <x v="0"/>
    <s v="D. Administrativa-Financiera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21637378"/>
    <n v="21637378"/>
    <m/>
    <x v="0"/>
    <s v="D. Administrativa-Financiera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21637378"/>
    <m/>
    <n v="21637378"/>
    <x v="0"/>
    <s v="D. Administrativa-Financiera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1880000"/>
    <n v="1880000"/>
    <m/>
    <x v="0"/>
    <s v="D. Fomento Forestal"/>
    <s v="Financiamiento de la modificación presupuestaria N°1-2018"/>
    <m/>
    <m/>
    <m/>
    <s v="Depto. Gestión Crediticia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1880000"/>
    <m/>
    <n v="1880000"/>
    <x v="0"/>
    <s v="D. Fomento Forestal"/>
    <s v="Financiamiento de la modificación presupuestaria N°1-2018"/>
    <m/>
    <m/>
    <m/>
    <s v="Depto. Gestión Crediticia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310000"/>
    <n v="310000"/>
    <m/>
    <x v="0"/>
    <s v="D. General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310000"/>
    <m/>
    <n v="310000"/>
    <x v="0"/>
    <s v="D. General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12542648"/>
    <n v="12542648"/>
    <m/>
    <x v="0"/>
    <s v="D. Servicios Ambientales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12542648"/>
    <m/>
    <n v="12542648"/>
    <x v="0"/>
    <s v="D. Servicios Ambientales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134730"/>
    <m/>
    <m/>
    <x v="0"/>
    <s v="R. Nicoya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134730"/>
    <m/>
    <m/>
    <x v="0"/>
    <s v="R. Nicoya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100000"/>
    <n v="100000"/>
    <m/>
    <x v="0"/>
    <s v="R. Palmar Norte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100000"/>
    <m/>
    <n v="100000"/>
    <x v="0"/>
    <s v="R. Palmar Norte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8800000"/>
    <n v="8800000"/>
    <m/>
    <x v="0"/>
    <s v="R. San José Oriental"/>
    <s v="Financiamiento de la modificación presupuestaria N°1-2018"/>
    <m/>
    <m/>
    <m/>
    <s v="Depto. Financiero-Contable"/>
    <m/>
    <m/>
    <x v="0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8800000"/>
    <m/>
    <n v="8800000"/>
    <x v="0"/>
    <s v="R. San José Oriental"/>
    <s v="Financiamiento de la modificación presupuestaria N°1-2018"/>
    <m/>
    <m/>
    <m/>
    <s v="Depto. Financiero-Contable"/>
    <m/>
    <m/>
    <x v="0"/>
    <s v="Porcentaje Cobertura"/>
  </r>
  <r>
    <x v="2"/>
    <x v="3"/>
    <s v="6.03 Prestaciones"/>
    <x v="47"/>
    <s v="Prestaciones Legales"/>
    <s v="Egresos"/>
    <s v="Modificación"/>
    <s v="N° 1-2018"/>
    <s v="DA-URH-A2-I0-Ac15"/>
    <m/>
    <m/>
    <n v="-40000"/>
    <n v="40000"/>
    <m/>
    <x v="0"/>
    <s v="D. Servicios Ambientales"/>
    <s v="Financiamiento de la modificación presupuestaria N°1-2018"/>
    <m/>
    <m/>
    <m/>
    <s v="U. Recursos Humanos"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-40000"/>
    <n v="40000"/>
    <m/>
    <x v="0"/>
    <s v="D. Servicios Ambientales"/>
    <s v="Financiamiento de la modificación presupuestaria N°1-2018"/>
    <m/>
    <m/>
    <m/>
    <m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40000"/>
    <m/>
    <n v="40000"/>
    <x v="0"/>
    <s v="D. Servicios Ambientales"/>
    <s v="Financiamiento de la modificación presupuestaria N°1-2018"/>
    <m/>
    <m/>
    <m/>
    <m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-10902487"/>
    <n v="10902487"/>
    <m/>
    <x v="0"/>
    <s v="D. Administrativa-Financiera"/>
    <s v="Financiamiento de la modificación presupuestaria N°1-2018"/>
    <m/>
    <m/>
    <m/>
    <m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10902487"/>
    <m/>
    <n v="10902487"/>
    <x v="0"/>
    <s v="D. Administrativa-Financiera"/>
    <s v="Financiamiento de la modificación presupuestaria N°1-2018"/>
    <m/>
    <m/>
    <m/>
    <m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-40000"/>
    <n v="40000"/>
    <m/>
    <x v="0"/>
    <s v="R. Cañas"/>
    <s v="Financiamiento de la modificación presupuestaria N°1-2018"/>
    <m/>
    <m/>
    <m/>
    <m/>
    <m/>
    <m/>
    <x v="2"/>
    <s v="Porcentaje Cobertura"/>
  </r>
  <r>
    <x v="2"/>
    <x v="4"/>
    <s v="9.02 Sumas sin asignación presupuestaria"/>
    <x v="48"/>
    <s v="Sumas libres sin asignación presupuestaria"/>
    <s v="Egresos"/>
    <s v="Modificación"/>
    <s v="N° 1-2018"/>
    <s v="DFC-A2-I1-Ac6"/>
    <m/>
    <m/>
    <n v="40000"/>
    <m/>
    <n v="40000"/>
    <x v="0"/>
    <s v="R. Cañas"/>
    <s v="Financiamiento de la modificación presupuestaria N°1-2018"/>
    <m/>
    <m/>
    <m/>
    <m/>
    <m/>
    <m/>
    <x v="2"/>
    <s v="Porcentaje Cobertura"/>
  </r>
  <r>
    <x v="2"/>
    <x v="3"/>
    <s v="6.03 Prestaciones"/>
    <x v="47"/>
    <s v="Prestaciones Legales"/>
    <s v="Egresos"/>
    <s v="Modificación"/>
    <s v="N° 1-2018"/>
    <s v="DA-URH-A2-I0-Ac15"/>
    <m/>
    <m/>
    <n v="-10902487"/>
    <n v="10902487"/>
    <m/>
    <x v="0"/>
    <s v="U. Recursos Humanos"/>
    <s v="Financiamiento de la modificación presupuestaria N°1-2018"/>
    <m/>
    <m/>
    <m/>
    <m/>
    <m/>
    <m/>
    <x v="2"/>
    <s v="Porcentaje Cobertura"/>
  </r>
  <r>
    <x v="0"/>
    <x v="0"/>
    <s v="1.03 Servicios Comerciales y Financieros"/>
    <x v="50"/>
    <s v="Servicios de transferencia electrónica de información"/>
    <s v="Egresos"/>
    <s v="Modificación"/>
    <s v="N° 1-2018"/>
    <s v="DG-UTIC-A3-I1-Ac16"/>
    <m/>
    <m/>
    <n v="3500000"/>
    <m/>
    <n v="3500000"/>
    <x v="0"/>
    <s v="D. General"/>
    <s v="DG-UTIC-OF-006-2018, Complemento de presupuesto para la contratación &quot;Servicio Administrado para el Respaldo de la Información Institucional en la Web&quot;"/>
    <m/>
    <m/>
    <m/>
    <s v="U. Informatica"/>
    <m/>
    <m/>
    <x v="6"/>
    <s v="Porcentaje Cobertura"/>
  </r>
  <r>
    <x v="0"/>
    <x v="0"/>
    <s v="1.04 Servicios de Gestión y Apoyo"/>
    <x v="25"/>
    <s v="Servicios de desarrollo de sistemas informáticos"/>
    <s v="Egresos"/>
    <s v="Modificación"/>
    <s v="N° 1-2018"/>
    <s v="DG-UTIC-A3-I1-Ac14"/>
    <m/>
    <m/>
    <n v="6500000"/>
    <m/>
    <n v="6500000"/>
    <x v="0"/>
    <s v="D. General"/>
    <s v="DG-UTIC-OF-006-2018, Complemento de presupuesto para la contratación del &quot;Desarrollo e implementación del Sitio WEB&quot;"/>
    <m/>
    <m/>
    <m/>
    <s v="U. Informatica"/>
    <m/>
    <m/>
    <x v="6"/>
    <s v="Porcentaje Cobertura"/>
  </r>
  <r>
    <x v="0"/>
    <x v="2"/>
    <s v="5.01 Maquinaria, Equipo y Mobiliario"/>
    <x v="23"/>
    <s v="Equipo y programas de cómputo"/>
    <s v="Egresos"/>
    <s v="Modificación"/>
    <s v="N° 1-2018"/>
    <s v="DG-UTIC-A3-I1-Ac40"/>
    <m/>
    <m/>
    <n v="1073000"/>
    <m/>
    <n v="1073000"/>
    <x v="0"/>
    <s v="D. General"/>
    <s v="DG-UTIC-OF-006-2018, Compra de 1 Impresora para Protocolo (DL)"/>
    <m/>
    <m/>
    <m/>
    <s v="U. Informatica"/>
    <m/>
    <m/>
    <x v="6"/>
    <s v="Porcentaje Cobertura"/>
  </r>
  <r>
    <x v="0"/>
    <x v="2"/>
    <s v="5.01 Maquinaria, Equipo y Mobiliario"/>
    <x v="23"/>
    <s v="Equipo y programas de cómputo"/>
    <s v="Egresos"/>
    <s v="Modificación"/>
    <s v="N° 1-2018"/>
    <s v="DG-UTIC-A3-I1-Ac40"/>
    <m/>
    <m/>
    <n v="627000"/>
    <m/>
    <n v="627000"/>
    <x v="0"/>
    <s v="D. General"/>
    <s v="DG-UTIC-OF-006-2018, Compra de 1 Impresora para Protocolo (DL)"/>
    <m/>
    <m/>
    <m/>
    <s v="U. Informatica"/>
    <m/>
    <m/>
    <x v="0"/>
    <s v="Porcentaje Cobertura"/>
  </r>
  <r>
    <x v="0"/>
    <x v="1"/>
    <s v="2.04 Herramientas, Repuestos y Accesorios"/>
    <x v="40"/>
    <s v="Repuestos y accesorios"/>
    <s v="Egresos"/>
    <s v="Modificación"/>
    <s v="N° 1-2018"/>
    <s v="DG-UTIC-A3-I1-Ac46"/>
    <m/>
    <m/>
    <n v="500000"/>
    <m/>
    <n v="500000"/>
    <x v="0"/>
    <s v="D. General"/>
    <s v="DG-UTIC-OF-006-2018, Compra de tanque de residuos para Impresora Epson WF-8590"/>
    <m/>
    <m/>
    <m/>
    <s v="U. Informatica"/>
    <m/>
    <m/>
    <x v="0"/>
    <s v="Porcentaje Cobertura"/>
  </r>
  <r>
    <x v="0"/>
    <x v="2"/>
    <s v="5.01 Maquinaria, Equipo y Mobiliario"/>
    <x v="23"/>
    <s v="Equipo y programas de cómputo"/>
    <s v="Egresos"/>
    <s v="Modificación"/>
    <s v="N° 1-2018"/>
    <s v="DG-UTIC-A3-I1-Ac41"/>
    <m/>
    <m/>
    <n v="6000000"/>
    <m/>
    <n v="6000000"/>
    <x v="0"/>
    <s v="D. General"/>
    <s v="DG-UTIC-OF-006-2018, Compra de 3 escáner para digitalización de documentación."/>
    <m/>
    <m/>
    <m/>
    <s v="U. Informatica"/>
    <m/>
    <m/>
    <x v="0"/>
    <s v="Porcentaje Cobertura"/>
  </r>
  <r>
    <x v="0"/>
    <x v="1"/>
    <s v="2.99 Útiles, Materiales y Suministros Diversos"/>
    <x v="51"/>
    <s v="Útiles y materiales de oficina y cómputo"/>
    <s v="Egresos"/>
    <s v="Modificación"/>
    <s v="N° 1-2018"/>
    <s v="DG-UTIC-A3-I1-Ac57"/>
    <m/>
    <m/>
    <n v="200000"/>
    <m/>
    <n v="200000"/>
    <x v="0"/>
    <s v="D. General"/>
    <s v="DG-UTIC-OF-006-2018, Compra de rollos térmicos para impresora de código de barra."/>
    <m/>
    <m/>
    <m/>
    <s v="U. Informatica"/>
    <m/>
    <m/>
    <x v="0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2280750"/>
    <n v="2280750"/>
    <m/>
    <x v="0"/>
    <s v="D. General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592995"/>
    <n v="592995"/>
    <m/>
    <x v="0"/>
    <s v="D. Fomento Forestal"/>
    <s v="Financiamiento de la modificación presupuestaria N°1-2018"/>
    <m/>
    <m/>
    <m/>
    <s v="U. Informatica"/>
    <m/>
    <m/>
    <x v="6"/>
    <s v="Trámite Créditos 45 días"/>
  </r>
  <r>
    <x v="0"/>
    <x v="2"/>
    <s v="5.99 Bienes Duraderos Diversos"/>
    <x v="29"/>
    <s v="Bienes intangibles"/>
    <s v="Egresos"/>
    <s v="Modificación"/>
    <s v="N° 1-2018"/>
    <s v="DG-UTIC-A2-I1-Ac42"/>
    <m/>
    <m/>
    <n v="-547380"/>
    <n v="547380"/>
    <m/>
    <x v="0"/>
    <s v="D. Desarrollo y Comercialización"/>
    <s v="Financiamiento de la modificación presupuestaria N°1-2018"/>
    <m/>
    <m/>
    <m/>
    <s v="U. Informatica"/>
    <m/>
    <m/>
    <x v="6"/>
    <s v="Distribuir en entre 2 metas DDCSA"/>
  </r>
  <r>
    <x v="0"/>
    <x v="2"/>
    <s v="5.99 Bienes Duraderos Diversos"/>
    <x v="29"/>
    <s v="Bienes intangibles"/>
    <s v="Egresos"/>
    <s v="Modificación"/>
    <s v="N° 1-2018"/>
    <s v="DG-UTIC-A2-I1-Ac42"/>
    <m/>
    <m/>
    <n v="-638610"/>
    <n v="638610"/>
    <m/>
    <x v="0"/>
    <s v="D. Asuntos Jurídicos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277220"/>
    <n v="1277220"/>
    <m/>
    <x v="0"/>
    <s v="D. Servicios Ambientales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2417595"/>
    <n v="2417595"/>
    <m/>
    <x v="0"/>
    <s v="D. Administrativa-Financiera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36845"/>
    <n v="136845"/>
    <m/>
    <x v="0"/>
    <s v="R. Cañas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36845"/>
    <n v="136845"/>
    <m/>
    <x v="0"/>
    <s v="R. Limón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228075"/>
    <n v="228075"/>
    <m/>
    <x v="0"/>
    <s v="R. Caribe-Norte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82460"/>
    <n v="182460"/>
    <m/>
    <x v="0"/>
    <s v="R. Palmar Norte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36845"/>
    <n v="136845"/>
    <m/>
    <x v="0"/>
    <s v="R. San José Oriental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82460"/>
    <n v="182460"/>
    <m/>
    <x v="0"/>
    <s v="R. San José Occidental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82460"/>
    <n v="182460"/>
    <m/>
    <x v="0"/>
    <s v="R. San Carlos 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42"/>
    <m/>
    <m/>
    <n v="-182460"/>
    <n v="182460"/>
    <m/>
    <x v="0"/>
    <s v="R. Nicoya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13"/>
    <m/>
    <m/>
    <n v="-1200000"/>
    <n v="1200000"/>
    <m/>
    <x v="0"/>
    <s v="D. General"/>
    <s v="Financiamiento de la modificación presupuestaria N°1-2018"/>
    <m/>
    <m/>
    <m/>
    <s v="U. Informatica"/>
    <m/>
    <m/>
    <x v="6"/>
    <s v="Porcentaje Cobertura"/>
  </r>
  <r>
    <x v="0"/>
    <x v="2"/>
    <s v="5.99 Bienes Duraderos Diversos"/>
    <x v="29"/>
    <s v="Bienes intangibles"/>
    <s v="Egresos"/>
    <s v="Modificación"/>
    <s v="N° 1-2018"/>
    <s v="DG-UTIC-A2-I1-Ac11"/>
    <m/>
    <m/>
    <n v="-750000"/>
    <n v="750000"/>
    <m/>
    <x v="0"/>
    <s v="D. General"/>
    <s v="Financiamiento de la modificación presupuestaria N°1-2018"/>
    <m/>
    <m/>
    <m/>
    <s v="U. Informatica"/>
    <m/>
    <m/>
    <x v="6"/>
    <s v="Porcentaje Cobertura"/>
  </r>
  <r>
    <x v="0"/>
    <x v="4"/>
    <s v="9.02 Sumas sin asignación presupuestaria"/>
    <x v="48"/>
    <s v="Sumas libres sin asignación presupuestaria"/>
    <s v="Egresos"/>
    <s v="Modificación"/>
    <s v="N° 1-2018"/>
    <s v="DFC-A2-I1-Ac6"/>
    <m/>
    <m/>
    <n v="-7327000"/>
    <n v="7327000"/>
    <m/>
    <x v="0"/>
    <s v="D. Administrativa-Financiera"/>
    <s v="Financiamiento de la modificación presupuestaria N°1-2018"/>
    <m/>
    <m/>
    <m/>
    <s v="Depto. Financiero-Contable"/>
    <m/>
    <m/>
    <x v="0"/>
    <s v="Porcentaje Cobertur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>
  <location ref="B4:E21" firstHeaderRow="1" firstDataRow="2" firstDataCol="1" rowPageCount="2" colPageCount="1"/>
  <pivotFields count="25">
    <pivotField axis="axisPage" multipleItemSelectionAllowed="1" showAll="0">
      <items count="6">
        <item x="2"/>
        <item x="1"/>
        <item x="3"/>
        <item h="1" x="0"/>
        <item m="1" x="4"/>
        <item t="default"/>
      </items>
    </pivotField>
    <pivotField showAll="0"/>
    <pivotField showAll="0"/>
    <pivotField axis="axisRow" showAll="0">
      <items count="55">
        <item x="22"/>
        <item x="37"/>
        <item x="38"/>
        <item x="41"/>
        <item x="44"/>
        <item x="17"/>
        <item x="42"/>
        <item x="10"/>
        <item x="27"/>
        <item x="14"/>
        <item x="19"/>
        <item x="30"/>
        <item x="26"/>
        <item x="24"/>
        <item x="25"/>
        <item x="15"/>
        <item x="5"/>
        <item x="0"/>
        <item x="43"/>
        <item x="34"/>
        <item x="6"/>
        <item x="31"/>
        <item x="18"/>
        <item x="1"/>
        <item x="46"/>
        <item x="3"/>
        <item x="39"/>
        <item x="2"/>
        <item x="28"/>
        <item x="7"/>
        <item x="40"/>
        <item x="4"/>
        <item x="20"/>
        <item x="12"/>
        <item x="36"/>
        <item x="13"/>
        <item x="45"/>
        <item x="32"/>
        <item x="8"/>
        <item x="21"/>
        <item x="23"/>
        <item x="9"/>
        <item x="35"/>
        <item x="29"/>
        <item x="11"/>
        <item x="47"/>
        <item x="16"/>
        <item x="33"/>
        <item m="1" x="53"/>
        <item m="1" x="52"/>
        <item x="49"/>
        <item x="48"/>
        <item x="50"/>
        <item x="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6">
    <i>
      <x/>
    </i>
    <i>
      <x v="8"/>
    </i>
    <i>
      <x v="11"/>
    </i>
    <i>
      <x v="12"/>
    </i>
    <i>
      <x v="13"/>
    </i>
    <i>
      <x v="14"/>
    </i>
    <i>
      <x v="16"/>
    </i>
    <i>
      <x v="21"/>
    </i>
    <i>
      <x v="28"/>
    </i>
    <i>
      <x v="37"/>
    </i>
    <i>
      <x v="38"/>
    </i>
    <i>
      <x v="39"/>
    </i>
    <i>
      <x v="40"/>
    </i>
    <i>
      <x v="43"/>
    </i>
    <i>
      <x v="4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14" hier="-1"/>
  </pageFields>
  <dataFields count="3">
    <dataField name="Suma de MONTO CRC" fld="11" baseField="3" baseItem="0" numFmtId="164"/>
    <dataField name="Suma de AUMENTO" fld="13" baseField="3" baseItem="0" numFmtId="164"/>
    <dataField name="Suma de DISMINUCION" fld="12" baseField="3" baseItem="0" numFmtId="169"/>
  </dataFields>
  <formats count="4">
    <format dxfId="42">
      <pivotArea outline="0" collapsedLevelsAreSubtotals="1" fieldPosition="0"/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3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C9" firstHeaderRow="0" firstDataRow="1" firstDataCol="1" rowPageCount="1" colPageCount="1"/>
  <pivotFields count="25">
    <pivotField axis="axisPage" multipleItemSelectionAllowed="1" showAll="0">
      <items count="6">
        <item h="1" x="2"/>
        <item h="1" x="1"/>
        <item h="1" x="3"/>
        <item x="0"/>
        <item m="1" x="4"/>
        <item t="default"/>
      </items>
    </pivotField>
    <pivotField axis="axisRow" showAll="0">
      <items count="8">
        <item x="0"/>
        <item x="1"/>
        <item x="5"/>
        <item x="2"/>
        <item x="3"/>
        <item x="4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a de DISMINUCION" fld="12" baseField="1" baseItem="0" numFmtId="3"/>
    <dataField name="Suma de AUMENTO" fld="13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multipleFieldFilters="0">
  <location ref="F3:H11" firstHeaderRow="1" firstDataRow="1" firstDataCol="2" rowPageCount="1" colPageCount="1"/>
  <pivotFields count="25">
    <pivotField axis="axisPage" compact="0" outline="0" subtotalTop="0" multipleItemSelectionAllowed="1" showAll="0">
      <items count="6">
        <item h="1" x="2"/>
        <item h="1" x="1"/>
        <item x="3"/>
        <item h="1" x="0"/>
        <item m="1" x="4"/>
        <item t="default"/>
      </items>
    </pivotField>
    <pivotField axis="axisRow" compact="0" outline="0" subtotalTop="0" showAll="0">
      <items count="8">
        <item x="0"/>
        <item x="1"/>
        <item x="5"/>
        <item x="2"/>
        <item x="3"/>
        <item x="4"/>
        <item m="1" x="6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numFmtId="164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9">
        <item x="4"/>
        <item x="3"/>
        <item x="0"/>
        <item x="1"/>
        <item x="2"/>
        <item x="5"/>
        <item x="6"/>
        <item m="1" x="7"/>
        <item t="default"/>
      </items>
    </pivotField>
    <pivotField compact="0" outline="0" subtotalTop="0" showAll="0"/>
  </pivotFields>
  <rowFields count="2">
    <field x="23"/>
    <field x="1"/>
  </rowFields>
  <rowItems count="8">
    <i>
      <x/>
      <x/>
    </i>
    <i r="1">
      <x v="1"/>
    </i>
    <i r="1">
      <x v="3"/>
    </i>
    <i r="1">
      <x v="5"/>
    </i>
    <i t="default">
      <x/>
    </i>
    <i>
      <x v="5"/>
      <x/>
    </i>
    <i t="default">
      <x v="5"/>
    </i>
    <i t="grand">
      <x/>
    </i>
  </rowItems>
  <colItems count="1">
    <i/>
  </colItems>
  <pageFields count="1">
    <pageField fld="0" hier="-1"/>
  </pageFields>
  <dataFields count="1">
    <dataField name="Suma de AUMENTO" fld="13" baseField="23" baseItem="2" numFmtId="3"/>
  </dataFields>
  <formats count="2">
    <format dxfId="35">
      <pivotArea outline="0" collapsedLevelsAreSubtotals="1" fieldPosition="0"/>
    </format>
    <format dxfId="34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" cacheId="26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6" indent="0" compact="0" compactData="0" multipleFieldFilters="0">
  <location ref="B3:D11" firstHeaderRow="1" firstDataRow="1" firstDataCol="2" rowPageCount="1" colPageCount="1"/>
  <pivotFields count="25">
    <pivotField axis="axisPage" compact="0" outline="0" multipleItemSelectionAllowed="1" showAll="0" defaultSubtotal="0">
      <items count="5">
        <item h="1" x="2"/>
        <item h="1" x="1"/>
        <item x="3"/>
        <item h="1" x="0"/>
        <item m="1" x="4"/>
      </items>
    </pivotField>
    <pivotField axis="axisRow" compact="0" outline="0" showAll="0" defaultSubtotal="0">
      <items count="7">
        <item x="0"/>
        <item x="1"/>
        <item x="5"/>
        <item x="2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9">
        <item x="4"/>
        <item x="3"/>
        <item x="0"/>
        <item x="1"/>
        <item x="2"/>
        <item x="5"/>
        <item x="6"/>
        <item m="1" x="7"/>
        <item t="default"/>
      </items>
    </pivotField>
    <pivotField compact="0" outline="0" showAll="0" defaultSubtotal="0"/>
  </pivotFields>
  <rowFields count="2">
    <field x="23"/>
    <field x="1"/>
  </rowFields>
  <rowItems count="8">
    <i>
      <x/>
      <x/>
    </i>
    <i r="1">
      <x v="1"/>
    </i>
    <i r="1">
      <x v="3"/>
    </i>
    <i r="1">
      <x v="5"/>
    </i>
    <i t="default">
      <x/>
    </i>
    <i>
      <x v="5"/>
      <x/>
    </i>
    <i t="default">
      <x v="5"/>
    </i>
    <i t="grand">
      <x/>
    </i>
  </rowItems>
  <colItems count="1">
    <i/>
  </colItems>
  <pageFields count="1">
    <pageField fld="0" hier="-1"/>
  </pageFields>
  <dataFields count="1">
    <dataField name="Suma de DISMINUCION" fld="12" baseField="1" baseItem="0" numFmtId="167"/>
  </dataFields>
  <formats count="3"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I44"/>
    </sheetView>
  </sheetViews>
  <sheetFormatPr baseColWidth="10" defaultRowHeight="15" x14ac:dyDescent="0.25"/>
  <cols>
    <col min="1" max="1" width="10.5703125" style="1" customWidth="1"/>
    <col min="2" max="2" width="67" style="1" bestFit="1" customWidth="1"/>
    <col min="3" max="3" width="15.42578125" style="1" customWidth="1"/>
    <col min="4" max="4" width="17.5703125" style="1" customWidth="1"/>
    <col min="5" max="5" width="16" style="1" customWidth="1"/>
    <col min="6" max="6" width="16.28515625" style="1" customWidth="1"/>
    <col min="7" max="7" width="15.42578125" style="1" customWidth="1"/>
    <col min="8" max="8" width="18.42578125" style="1" customWidth="1"/>
    <col min="9" max="9" width="15" style="1" customWidth="1"/>
    <col min="10" max="16384" width="11.42578125" style="1"/>
  </cols>
  <sheetData>
    <row r="1" spans="1:9" ht="15" customHeight="1" x14ac:dyDescent="0.25">
      <c r="A1" s="153" t="s">
        <v>26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</row>
    <row r="3" spans="1:9" ht="18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8" x14ac:dyDescent="0.25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1" t="s">
        <v>28</v>
      </c>
      <c r="B5" s="31"/>
      <c r="C5" s="31"/>
      <c r="D5" s="31"/>
      <c r="E5" s="31"/>
      <c r="F5" s="31"/>
      <c r="G5" s="31"/>
      <c r="H5" s="31"/>
      <c r="I5" s="31"/>
    </row>
    <row r="6" spans="1:9" ht="18" x14ac:dyDescent="0.25">
      <c r="A6" s="31" t="s">
        <v>98</v>
      </c>
      <c r="B6" s="31"/>
      <c r="C6" s="31"/>
      <c r="D6" s="31"/>
      <c r="E6" s="31"/>
      <c r="F6" s="31"/>
      <c r="G6" s="31"/>
      <c r="H6" s="31"/>
      <c r="I6" s="31"/>
    </row>
    <row r="7" spans="1:9" ht="6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ht="15.75" thickBot="1" x14ac:dyDescent="0.3">
      <c r="A8" s="157" t="s">
        <v>4</v>
      </c>
      <c r="B8" s="158"/>
      <c r="C8" s="163" t="s">
        <v>30</v>
      </c>
      <c r="D8" s="164"/>
      <c r="E8" s="164"/>
      <c r="F8" s="165"/>
      <c r="G8" s="155" t="s">
        <v>29</v>
      </c>
      <c r="H8" s="155"/>
      <c r="I8" s="156"/>
    </row>
    <row r="9" spans="1:9" ht="16.5" customHeight="1" thickBot="1" x14ac:dyDescent="0.3">
      <c r="A9" s="159"/>
      <c r="B9" s="160"/>
      <c r="C9" s="166"/>
      <c r="D9" s="167"/>
      <c r="E9" s="167"/>
      <c r="F9" s="168"/>
      <c r="G9" s="169" t="s">
        <v>31</v>
      </c>
      <c r="H9" s="169" t="s">
        <v>32</v>
      </c>
      <c r="I9" s="169" t="s">
        <v>33</v>
      </c>
    </row>
    <row r="10" spans="1:9" ht="15.75" thickBot="1" x14ac:dyDescent="0.3">
      <c r="A10" s="161"/>
      <c r="B10" s="162"/>
      <c r="C10" s="17" t="s">
        <v>34</v>
      </c>
      <c r="D10" s="18" t="s">
        <v>35</v>
      </c>
      <c r="E10" s="19" t="s">
        <v>36</v>
      </c>
      <c r="F10" s="20" t="s">
        <v>37</v>
      </c>
      <c r="G10" s="170"/>
      <c r="H10" s="170"/>
      <c r="I10" s="170"/>
    </row>
    <row r="11" spans="1:9" x14ac:dyDescent="0.25">
      <c r="A11" s="2">
        <v>1</v>
      </c>
      <c r="B11" s="3" t="s">
        <v>38</v>
      </c>
      <c r="C11" s="4"/>
      <c r="D11" s="4"/>
      <c r="E11" s="4"/>
      <c r="F11" s="4"/>
      <c r="G11" s="11"/>
      <c r="H11" s="4"/>
      <c r="I11" s="4"/>
    </row>
    <row r="12" spans="1:9" x14ac:dyDescent="0.25">
      <c r="A12" s="12" t="s">
        <v>39</v>
      </c>
      <c r="B12" s="5" t="s">
        <v>40</v>
      </c>
      <c r="C12" s="4">
        <v>23345380</v>
      </c>
      <c r="D12" s="4"/>
      <c r="E12" s="4">
        <v>2243259</v>
      </c>
      <c r="F12" s="4">
        <f t="shared" ref="F12:F19" si="0">+C12-D12-E12</f>
        <v>21102121</v>
      </c>
      <c r="G12" s="11">
        <v>167000</v>
      </c>
      <c r="H12" s="4"/>
      <c r="I12" s="4">
        <f>+F12+G12+H12</f>
        <v>21269121</v>
      </c>
    </row>
    <row r="13" spans="1:9" x14ac:dyDescent="0.25">
      <c r="A13" s="12" t="s">
        <v>41</v>
      </c>
      <c r="B13" s="5" t="s">
        <v>42</v>
      </c>
      <c r="C13" s="4">
        <v>585000</v>
      </c>
      <c r="D13" s="4"/>
      <c r="E13" s="4">
        <v>136293</v>
      </c>
      <c r="F13" s="4">
        <f t="shared" si="0"/>
        <v>448707</v>
      </c>
      <c r="G13" s="11">
        <v>440000</v>
      </c>
      <c r="H13" s="4"/>
      <c r="I13" s="4">
        <f t="shared" ref="I13:I19" si="1">+F13+G13+H13</f>
        <v>888707</v>
      </c>
    </row>
    <row r="14" spans="1:9" x14ac:dyDescent="0.25">
      <c r="A14" s="12" t="s">
        <v>43</v>
      </c>
      <c r="B14" s="5" t="s">
        <v>44</v>
      </c>
      <c r="C14" s="4">
        <v>5450000</v>
      </c>
      <c r="D14" s="4"/>
      <c r="E14" s="4">
        <v>703624.15</v>
      </c>
      <c r="F14" s="4">
        <f t="shared" si="0"/>
        <v>4746375.8499999996</v>
      </c>
      <c r="G14" s="11">
        <v>1500000</v>
      </c>
      <c r="H14" s="4"/>
      <c r="I14" s="4">
        <f t="shared" si="1"/>
        <v>6246375.8499999996</v>
      </c>
    </row>
    <row r="15" spans="1:9" x14ac:dyDescent="0.25">
      <c r="A15" s="12" t="s">
        <v>45</v>
      </c>
      <c r="B15" s="5" t="s">
        <v>46</v>
      </c>
      <c r="C15" s="4">
        <v>0</v>
      </c>
      <c r="D15" s="4">
        <v>0</v>
      </c>
      <c r="E15" s="4">
        <v>0</v>
      </c>
      <c r="F15" s="4">
        <f t="shared" si="0"/>
        <v>0</v>
      </c>
      <c r="G15" s="11">
        <v>1000000</v>
      </c>
      <c r="H15" s="4"/>
      <c r="I15" s="4">
        <f t="shared" si="1"/>
        <v>1000000</v>
      </c>
    </row>
    <row r="16" spans="1:9" x14ac:dyDescent="0.25">
      <c r="A16" s="12" t="s">
        <v>49</v>
      </c>
      <c r="B16" s="5" t="s">
        <v>50</v>
      </c>
      <c r="C16" s="4">
        <v>2500000</v>
      </c>
      <c r="D16" s="4">
        <v>293430</v>
      </c>
      <c r="E16" s="4">
        <v>0</v>
      </c>
      <c r="F16" s="4">
        <f t="shared" si="0"/>
        <v>2206570</v>
      </c>
      <c r="G16" s="11">
        <v>2000000</v>
      </c>
      <c r="H16" s="4"/>
      <c r="I16" s="4">
        <f t="shared" si="1"/>
        <v>4206570</v>
      </c>
    </row>
    <row r="17" spans="1:9" x14ac:dyDescent="0.25">
      <c r="A17" s="12" t="s">
        <v>208</v>
      </c>
      <c r="B17" s="5" t="s">
        <v>342</v>
      </c>
      <c r="C17" s="4">
        <v>0</v>
      </c>
      <c r="D17" s="4">
        <v>0</v>
      </c>
      <c r="E17" s="4">
        <v>0</v>
      </c>
      <c r="F17" s="4">
        <f t="shared" si="0"/>
        <v>0</v>
      </c>
      <c r="G17" s="11">
        <v>650000</v>
      </c>
      <c r="H17" s="4"/>
      <c r="I17" s="4">
        <f t="shared" si="1"/>
        <v>650000</v>
      </c>
    </row>
    <row r="18" spans="1:9" x14ac:dyDescent="0.25">
      <c r="A18" s="12" t="s">
        <v>57</v>
      </c>
      <c r="B18" s="5" t="s">
        <v>58</v>
      </c>
      <c r="C18" s="4">
        <v>0</v>
      </c>
      <c r="D18" s="4">
        <v>0</v>
      </c>
      <c r="E18" s="4">
        <v>0</v>
      </c>
      <c r="F18" s="4">
        <f t="shared" si="0"/>
        <v>0</v>
      </c>
      <c r="G18" s="11">
        <v>642000</v>
      </c>
      <c r="H18" s="4"/>
      <c r="I18" s="4">
        <f t="shared" si="1"/>
        <v>642000</v>
      </c>
    </row>
    <row r="19" spans="1:9" ht="15.75" thickBot="1" x14ac:dyDescent="0.3">
      <c r="A19" s="12" t="s">
        <v>301</v>
      </c>
      <c r="B19" s="5" t="s">
        <v>302</v>
      </c>
      <c r="C19" s="4">
        <v>802000</v>
      </c>
      <c r="D19" s="4">
        <v>0</v>
      </c>
      <c r="E19" s="4">
        <v>0</v>
      </c>
      <c r="F19" s="4">
        <f t="shared" si="0"/>
        <v>802000</v>
      </c>
      <c r="G19" s="11">
        <v>300000</v>
      </c>
      <c r="H19" s="4"/>
      <c r="I19" s="4">
        <f t="shared" si="1"/>
        <v>1102000</v>
      </c>
    </row>
    <row r="20" spans="1:9" ht="15.75" thickBot="1" x14ac:dyDescent="0.3">
      <c r="A20" s="21" t="s">
        <v>59</v>
      </c>
      <c r="B20" s="22"/>
      <c r="C20" s="23">
        <f>SUM(C7:C19)</f>
        <v>32682380</v>
      </c>
      <c r="D20" s="23">
        <f>SUM(D7:D19)</f>
        <v>293430</v>
      </c>
      <c r="E20" s="23">
        <f>SUM(E7:E19)</f>
        <v>3083176.15</v>
      </c>
      <c r="F20" s="24">
        <f>SUM(F7:F19)</f>
        <v>29305773.850000001</v>
      </c>
      <c r="G20" s="25">
        <f>SUM(G12:G19)</f>
        <v>6699000</v>
      </c>
      <c r="H20" s="23">
        <f>SUM(H7:H19)</f>
        <v>0</v>
      </c>
      <c r="I20" s="24">
        <f>SUM(I12:I19)</f>
        <v>36004773.850000001</v>
      </c>
    </row>
    <row r="21" spans="1:9" x14ac:dyDescent="0.25">
      <c r="A21" s="2">
        <v>2</v>
      </c>
      <c r="B21" s="3" t="s">
        <v>60</v>
      </c>
      <c r="C21" s="4"/>
      <c r="D21" s="4"/>
      <c r="E21" s="4"/>
      <c r="F21" s="4"/>
      <c r="G21" s="11"/>
      <c r="H21" s="4"/>
      <c r="I21" s="4"/>
    </row>
    <row r="22" spans="1:9" x14ac:dyDescent="0.25">
      <c r="A22" s="12" t="s">
        <v>61</v>
      </c>
      <c r="B22" s="5" t="s">
        <v>62</v>
      </c>
      <c r="C22" s="6">
        <v>9500000</v>
      </c>
      <c r="D22" s="6">
        <v>0</v>
      </c>
      <c r="E22" s="6">
        <v>280500</v>
      </c>
      <c r="F22" s="4">
        <f t="shared" ref="F22" si="2">+C22-D22-E22</f>
        <v>9219500</v>
      </c>
      <c r="G22" s="11">
        <v>1500000</v>
      </c>
      <c r="H22" s="4"/>
      <c r="I22" s="4">
        <f t="shared" ref="I22" si="3">+F22+G22+H22</f>
        <v>10719500</v>
      </c>
    </row>
    <row r="23" spans="1:9" x14ac:dyDescent="0.25">
      <c r="A23" s="12" t="s">
        <v>69</v>
      </c>
      <c r="B23" s="5" t="s">
        <v>70</v>
      </c>
      <c r="C23" s="6">
        <v>0</v>
      </c>
      <c r="D23" s="6">
        <v>0</v>
      </c>
      <c r="E23" s="6">
        <v>0</v>
      </c>
      <c r="F23" s="4">
        <f t="shared" ref="F23" si="4">+C23-D23-E23</f>
        <v>0</v>
      </c>
      <c r="G23" s="11">
        <v>1800000</v>
      </c>
      <c r="H23" s="4"/>
      <c r="I23" s="4">
        <f t="shared" ref="I23" si="5">+F23+G23+H23</f>
        <v>1800000</v>
      </c>
    </row>
    <row r="24" spans="1:9" ht="15.75" thickBot="1" x14ac:dyDescent="0.3">
      <c r="A24" s="12" t="s">
        <v>73</v>
      </c>
      <c r="B24" s="5" t="s">
        <v>74</v>
      </c>
      <c r="C24" s="6">
        <v>0</v>
      </c>
      <c r="D24" s="6">
        <v>0</v>
      </c>
      <c r="E24" s="6">
        <v>0</v>
      </c>
      <c r="F24" s="4">
        <f t="shared" ref="F24" si="6">+C24-D24-E24</f>
        <v>0</v>
      </c>
      <c r="G24" s="11">
        <v>943487</v>
      </c>
      <c r="H24" s="4"/>
      <c r="I24" s="4">
        <f t="shared" ref="I24" si="7">+F24+G24+H24</f>
        <v>943487</v>
      </c>
    </row>
    <row r="25" spans="1:9" ht="15.75" thickBot="1" x14ac:dyDescent="0.3">
      <c r="A25" s="51" t="s">
        <v>59</v>
      </c>
      <c r="B25" s="76"/>
      <c r="C25" s="49">
        <f t="shared" ref="C25:H25" si="8">SUM(C22:C22)</f>
        <v>9500000</v>
      </c>
      <c r="D25" s="49">
        <f t="shared" si="8"/>
        <v>0</v>
      </c>
      <c r="E25" s="49">
        <f t="shared" si="8"/>
        <v>280500</v>
      </c>
      <c r="F25" s="49">
        <f t="shared" si="8"/>
        <v>9219500</v>
      </c>
      <c r="G25" s="49">
        <f>SUM(G22:G24)</f>
        <v>4243487</v>
      </c>
      <c r="H25" s="49">
        <f t="shared" si="8"/>
        <v>0</v>
      </c>
      <c r="I25" s="50">
        <f>SUM(I22:I24)</f>
        <v>13462987</v>
      </c>
    </row>
    <row r="26" spans="1:9" x14ac:dyDescent="0.25">
      <c r="A26" s="2">
        <v>6</v>
      </c>
      <c r="B26" s="67" t="s">
        <v>86</v>
      </c>
      <c r="C26" s="69"/>
      <c r="D26" s="69"/>
      <c r="E26" s="69"/>
      <c r="F26" s="69"/>
      <c r="G26" s="69"/>
      <c r="H26" s="69"/>
      <c r="I26" s="69"/>
    </row>
    <row r="27" spans="1:9" ht="15.75" thickBot="1" x14ac:dyDescent="0.3">
      <c r="A27" s="95" t="s">
        <v>332</v>
      </c>
      <c r="B27" s="68" t="s">
        <v>351</v>
      </c>
      <c r="C27" s="54">
        <v>63629429</v>
      </c>
      <c r="D27" s="54">
        <v>0.29999999998835847</v>
      </c>
      <c r="E27" s="54">
        <v>484966.3</v>
      </c>
      <c r="F27" s="54">
        <f t="shared" ref="F27" si="9">+C27-D27-E27</f>
        <v>63144462.400000006</v>
      </c>
      <c r="G27" s="54"/>
      <c r="H27" s="54">
        <v>-10942487</v>
      </c>
      <c r="I27" s="54">
        <f t="shared" ref="I27" si="10">+F27+G27+H27</f>
        <v>52201975.400000006</v>
      </c>
    </row>
    <row r="28" spans="1:9" ht="15.75" thickBot="1" x14ac:dyDescent="0.3">
      <c r="A28" s="77" t="s">
        <v>59</v>
      </c>
      <c r="B28" s="78"/>
      <c r="C28" s="79">
        <f t="shared" ref="C28:I28" si="11">+C27</f>
        <v>63629429</v>
      </c>
      <c r="D28" s="79">
        <f t="shared" si="11"/>
        <v>0.29999999998835847</v>
      </c>
      <c r="E28" s="79">
        <f t="shared" si="11"/>
        <v>484966.3</v>
      </c>
      <c r="F28" s="79">
        <f t="shared" si="11"/>
        <v>63144462.400000006</v>
      </c>
      <c r="G28" s="79">
        <f t="shared" si="11"/>
        <v>0</v>
      </c>
      <c r="H28" s="79">
        <f t="shared" si="11"/>
        <v>-10942487</v>
      </c>
      <c r="I28" s="80">
        <f t="shared" si="11"/>
        <v>52201975.400000006</v>
      </c>
    </row>
    <row r="29" spans="1:9" x14ac:dyDescent="0.25">
      <c r="A29" s="2">
        <v>9</v>
      </c>
      <c r="B29" s="53" t="s">
        <v>89</v>
      </c>
      <c r="C29" s="10"/>
      <c r="D29" s="10"/>
      <c r="E29" s="8"/>
      <c r="F29" s="8"/>
      <c r="G29" s="8"/>
      <c r="H29" s="8"/>
      <c r="I29" s="8"/>
    </row>
    <row r="30" spans="1:9" ht="15.75" thickBot="1" x14ac:dyDescent="0.3">
      <c r="A30" s="12" t="s">
        <v>358</v>
      </c>
      <c r="B30" s="5" t="s">
        <v>359</v>
      </c>
      <c r="C30" s="4">
        <v>0</v>
      </c>
      <c r="D30" s="4">
        <v>0</v>
      </c>
      <c r="E30" s="55">
        <v>0</v>
      </c>
      <c r="F30" s="55">
        <f>+C30-D30-E30</f>
        <v>0</v>
      </c>
      <c r="G30" s="54">
        <v>10982487</v>
      </c>
      <c r="H30" s="54">
        <v>-10982487</v>
      </c>
      <c r="I30" s="54">
        <f>+F30+G30+H30</f>
        <v>0</v>
      </c>
    </row>
    <row r="31" spans="1:9" ht="15.75" thickBot="1" x14ac:dyDescent="0.3">
      <c r="A31" s="21" t="s">
        <v>59</v>
      </c>
      <c r="B31" s="22"/>
      <c r="C31" s="24">
        <f>SUM(C30)</f>
        <v>0</v>
      </c>
      <c r="D31" s="24">
        <f t="shared" ref="D31:I31" si="12">SUM(D30)</f>
        <v>0</v>
      </c>
      <c r="E31" s="24">
        <f t="shared" si="12"/>
        <v>0</v>
      </c>
      <c r="F31" s="24">
        <f t="shared" si="12"/>
        <v>0</v>
      </c>
      <c r="G31" s="52">
        <f t="shared" si="12"/>
        <v>10982487</v>
      </c>
      <c r="H31" s="52">
        <f t="shared" si="12"/>
        <v>-10982487</v>
      </c>
      <c r="I31" s="52">
        <f t="shared" si="12"/>
        <v>0</v>
      </c>
    </row>
    <row r="32" spans="1:9" ht="15.75" thickBot="1" x14ac:dyDescent="0.3">
      <c r="A32" s="21" t="s">
        <v>92</v>
      </c>
      <c r="B32" s="22"/>
      <c r="C32" s="23">
        <f>+C20+C25+C28+C31</f>
        <v>105811809</v>
      </c>
      <c r="D32" s="23">
        <f>+D20+D25+D28+D31</f>
        <v>293430.3</v>
      </c>
      <c r="E32" s="23">
        <f>+E20+E25+E31</f>
        <v>3363676.15</v>
      </c>
      <c r="F32" s="23">
        <f>+F20+F25+F28+F31</f>
        <v>101669736.25</v>
      </c>
      <c r="G32" s="23">
        <f>+G20+G25+G31</f>
        <v>21924974</v>
      </c>
      <c r="H32" s="23">
        <f>+H20+H25+H28+H31</f>
        <v>-21924974</v>
      </c>
      <c r="I32" s="24">
        <f>+I20+I25+I28+I31</f>
        <v>101669736.25</v>
      </c>
    </row>
    <row r="33" spans="1:9" ht="12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2" customHeight="1" x14ac:dyDescent="0.25">
      <c r="A34" s="26"/>
      <c r="B34" s="27"/>
    </row>
    <row r="35" spans="1:9" ht="12" customHeight="1" thickBot="1" x14ac:dyDescent="0.3">
      <c r="A35" s="26" t="s">
        <v>99</v>
      </c>
      <c r="B35" s="28"/>
      <c r="G35" s="56"/>
      <c r="H35" s="56"/>
      <c r="I35" s="56"/>
    </row>
    <row r="36" spans="1:9" ht="12" customHeight="1" x14ac:dyDescent="0.25">
      <c r="A36" s="29"/>
      <c r="B36" s="29" t="s">
        <v>100</v>
      </c>
    </row>
    <row r="37" spans="1:9" ht="12" customHeight="1" x14ac:dyDescent="0.25">
      <c r="A37" s="29"/>
      <c r="B37" s="29"/>
    </row>
    <row r="38" spans="1:9" ht="12" customHeight="1" x14ac:dyDescent="0.25">
      <c r="A38" s="26"/>
      <c r="B38" s="27"/>
    </row>
    <row r="39" spans="1:9" ht="12" customHeight="1" thickBot="1" x14ac:dyDescent="0.3">
      <c r="A39" s="26" t="s">
        <v>93</v>
      </c>
      <c r="B39" s="28"/>
    </row>
    <row r="40" spans="1:9" ht="12" customHeight="1" x14ac:dyDescent="0.25">
      <c r="A40" s="29"/>
      <c r="B40" s="29" t="s">
        <v>94</v>
      </c>
    </row>
    <row r="41" spans="1:9" ht="12" customHeight="1" x14ac:dyDescent="0.25">
      <c r="A41" s="29"/>
      <c r="B41" s="29"/>
    </row>
    <row r="42" spans="1:9" ht="12" customHeight="1" x14ac:dyDescent="0.25">
      <c r="A42" s="29"/>
      <c r="B42" s="29"/>
    </row>
    <row r="43" spans="1:9" ht="12" customHeight="1" thickBot="1" x14ac:dyDescent="0.3">
      <c r="A43" s="26" t="s">
        <v>95</v>
      </c>
      <c r="B43" s="28"/>
    </row>
    <row r="44" spans="1:9" ht="12" customHeight="1" x14ac:dyDescent="0.25">
      <c r="A44" s="29"/>
      <c r="B44" s="29" t="s">
        <v>96</v>
      </c>
    </row>
    <row r="45" spans="1:9" ht="12" customHeight="1" x14ac:dyDescent="0.25">
      <c r="A45" s="30"/>
      <c r="B45" s="30"/>
    </row>
    <row r="46" spans="1:9" x14ac:dyDescent="0.25">
      <c r="A46" s="16"/>
      <c r="B46" s="16"/>
    </row>
  </sheetData>
  <mergeCells count="8">
    <mergeCell ref="A1:I1"/>
    <mergeCell ref="A2:I2"/>
    <mergeCell ref="G8:I8"/>
    <mergeCell ref="A8:B10"/>
    <mergeCell ref="C8:F9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25" sqref="H25:J25"/>
    </sheetView>
  </sheetViews>
  <sheetFormatPr baseColWidth="10" defaultRowHeight="15" x14ac:dyDescent="0.25"/>
  <cols>
    <col min="1" max="1" width="10.5703125" style="1" customWidth="1"/>
    <col min="2" max="2" width="53.85546875" style="1" customWidth="1"/>
    <col min="3" max="3" width="15.42578125" style="1" customWidth="1"/>
    <col min="4" max="4" width="17.5703125" style="1" customWidth="1"/>
    <col min="5" max="5" width="16" style="1" customWidth="1"/>
    <col min="6" max="6" width="16.28515625" style="1" customWidth="1"/>
    <col min="7" max="7" width="15.42578125" style="1" customWidth="1"/>
    <col min="8" max="8" width="18.42578125" style="1" customWidth="1"/>
    <col min="9" max="9" width="19.28515625" style="1" customWidth="1"/>
    <col min="10" max="16384" width="11.42578125" style="1"/>
  </cols>
  <sheetData>
    <row r="1" spans="1:9" ht="15" customHeight="1" x14ac:dyDescent="0.25">
      <c r="A1" s="153" t="s">
        <v>101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</row>
    <row r="3" spans="1:9" ht="18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8" x14ac:dyDescent="0.25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1" t="s">
        <v>28</v>
      </c>
      <c r="B5" s="31"/>
      <c r="C5" s="31"/>
      <c r="D5" s="31"/>
      <c r="E5" s="31"/>
      <c r="F5" s="31"/>
      <c r="G5" s="31"/>
      <c r="H5" s="31"/>
      <c r="I5" s="31"/>
    </row>
    <row r="6" spans="1:9" ht="18" x14ac:dyDescent="0.25">
      <c r="A6" s="31" t="s">
        <v>98</v>
      </c>
      <c r="B6" s="31"/>
      <c r="C6" s="31"/>
      <c r="D6" s="31"/>
      <c r="E6" s="31"/>
      <c r="F6" s="31"/>
      <c r="G6" s="31"/>
      <c r="H6" s="31"/>
      <c r="I6" s="31"/>
    </row>
    <row r="7" spans="1:9" ht="6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ht="15.75" thickBot="1" x14ac:dyDescent="0.3">
      <c r="A8" s="157" t="s">
        <v>4</v>
      </c>
      <c r="B8" s="158"/>
      <c r="C8" s="163" t="s">
        <v>30</v>
      </c>
      <c r="D8" s="164"/>
      <c r="E8" s="164"/>
      <c r="F8" s="165"/>
      <c r="G8" s="155" t="s">
        <v>29</v>
      </c>
      <c r="H8" s="155"/>
      <c r="I8" s="156"/>
    </row>
    <row r="9" spans="1:9" ht="16.5" customHeight="1" thickBot="1" x14ac:dyDescent="0.3">
      <c r="A9" s="159"/>
      <c r="B9" s="160"/>
      <c r="C9" s="166"/>
      <c r="D9" s="167"/>
      <c r="E9" s="167"/>
      <c r="F9" s="168"/>
      <c r="G9" s="169" t="s">
        <v>31</v>
      </c>
      <c r="H9" s="169" t="s">
        <v>32</v>
      </c>
      <c r="I9" s="169" t="s">
        <v>33</v>
      </c>
    </row>
    <row r="10" spans="1:9" ht="15.75" thickBot="1" x14ac:dyDescent="0.3">
      <c r="A10" s="161"/>
      <c r="B10" s="162"/>
      <c r="C10" s="17" t="s">
        <v>34</v>
      </c>
      <c r="D10" s="18" t="s">
        <v>35</v>
      </c>
      <c r="E10" s="19" t="s">
        <v>36</v>
      </c>
      <c r="F10" s="20" t="s">
        <v>37</v>
      </c>
      <c r="G10" s="170"/>
      <c r="H10" s="170"/>
      <c r="I10" s="170"/>
    </row>
    <row r="11" spans="1:9" x14ac:dyDescent="0.25">
      <c r="A11" s="2">
        <v>1</v>
      </c>
      <c r="B11" s="3" t="s">
        <v>38</v>
      </c>
      <c r="C11" s="4"/>
      <c r="D11" s="4"/>
      <c r="E11" s="4"/>
      <c r="F11" s="4"/>
      <c r="G11" s="11"/>
      <c r="H11" s="4"/>
      <c r="I11" s="4"/>
    </row>
    <row r="12" spans="1:9" x14ac:dyDescent="0.25">
      <c r="A12" s="12" t="s">
        <v>39</v>
      </c>
      <c r="B12" s="5" t="s">
        <v>40</v>
      </c>
      <c r="C12" s="4">
        <v>0</v>
      </c>
      <c r="D12" s="4">
        <v>0</v>
      </c>
      <c r="E12" s="4">
        <v>0</v>
      </c>
      <c r="F12" s="4">
        <f t="shared" ref="F12:F15" si="0">+C12-D12-E12</f>
        <v>0</v>
      </c>
      <c r="G12" s="11">
        <v>50000</v>
      </c>
      <c r="H12" s="4"/>
      <c r="I12" s="4">
        <f t="shared" ref="I12:I15" si="1">+F12+G12+H12</f>
        <v>50000</v>
      </c>
    </row>
    <row r="13" spans="1:9" x14ac:dyDescent="0.25">
      <c r="A13" s="12" t="s">
        <v>171</v>
      </c>
      <c r="B13" s="5" t="s">
        <v>172</v>
      </c>
      <c r="C13" s="4">
        <v>4000</v>
      </c>
      <c r="D13" s="4">
        <v>0</v>
      </c>
      <c r="E13" s="4">
        <v>0</v>
      </c>
      <c r="F13" s="4">
        <f t="shared" si="0"/>
        <v>4000</v>
      </c>
      <c r="G13" s="11">
        <v>1116710</v>
      </c>
      <c r="H13" s="4"/>
      <c r="I13" s="4">
        <f>+F13+G13+H13</f>
        <v>1120710</v>
      </c>
    </row>
    <row r="14" spans="1:9" x14ac:dyDescent="0.25">
      <c r="A14" s="12" t="s">
        <v>53</v>
      </c>
      <c r="B14" s="5" t="s">
        <v>54</v>
      </c>
      <c r="C14" s="4">
        <v>5280000</v>
      </c>
      <c r="D14" s="4">
        <v>0</v>
      </c>
      <c r="E14" s="4">
        <v>0</v>
      </c>
      <c r="F14" s="4">
        <f t="shared" si="0"/>
        <v>5280000</v>
      </c>
      <c r="G14" s="11">
        <v>4720000</v>
      </c>
      <c r="H14" s="4"/>
      <c r="I14" s="4">
        <f t="shared" si="1"/>
        <v>10000000</v>
      </c>
    </row>
    <row r="15" spans="1:9" ht="15.75" thickBot="1" x14ac:dyDescent="0.3">
      <c r="A15" s="12" t="s">
        <v>177</v>
      </c>
      <c r="B15" s="5" t="s">
        <v>343</v>
      </c>
      <c r="C15" s="4">
        <v>500000</v>
      </c>
      <c r="D15" s="4">
        <v>87812.5</v>
      </c>
      <c r="E15" s="4">
        <v>87812.2</v>
      </c>
      <c r="F15" s="4">
        <f t="shared" si="0"/>
        <v>324375.3</v>
      </c>
      <c r="G15" s="11">
        <v>1774760</v>
      </c>
      <c r="H15" s="4"/>
      <c r="I15" s="4">
        <f t="shared" si="1"/>
        <v>2099135.2999999998</v>
      </c>
    </row>
    <row r="16" spans="1:9" ht="15.75" thickBot="1" x14ac:dyDescent="0.3">
      <c r="A16" s="21" t="s">
        <v>59</v>
      </c>
      <c r="B16" s="22"/>
      <c r="C16" s="23">
        <f t="shared" ref="C16:H16" si="2">SUM(C7:C15)</f>
        <v>5784000</v>
      </c>
      <c r="D16" s="23">
        <f t="shared" si="2"/>
        <v>87812.5</v>
      </c>
      <c r="E16" s="23">
        <f t="shared" si="2"/>
        <v>87812.2</v>
      </c>
      <c r="F16" s="24">
        <f t="shared" si="2"/>
        <v>5608375.2999999998</v>
      </c>
      <c r="G16" s="25">
        <f t="shared" si="2"/>
        <v>7661470</v>
      </c>
      <c r="H16" s="23">
        <f t="shared" si="2"/>
        <v>0</v>
      </c>
      <c r="I16" s="24">
        <f>SUM(I12:I15)</f>
        <v>13269845.300000001</v>
      </c>
    </row>
    <row r="17" spans="1:9" x14ac:dyDescent="0.25">
      <c r="A17" s="2" t="s">
        <v>344</v>
      </c>
      <c r="B17" s="3" t="s">
        <v>345</v>
      </c>
      <c r="C17" s="4"/>
      <c r="D17" s="4"/>
      <c r="E17" s="4"/>
      <c r="F17" s="4"/>
      <c r="G17" s="11"/>
      <c r="H17" s="4"/>
      <c r="I17" s="4"/>
    </row>
    <row r="18" spans="1:9" ht="15.75" thickBot="1" x14ac:dyDescent="0.3">
      <c r="A18" s="12" t="s">
        <v>310</v>
      </c>
      <c r="B18" s="5" t="s">
        <v>346</v>
      </c>
      <c r="C18" s="4">
        <v>957166345</v>
      </c>
      <c r="D18" s="4">
        <v>26384999.620000001</v>
      </c>
      <c r="E18" s="4">
        <v>1192400</v>
      </c>
      <c r="F18" s="4">
        <f t="shared" ref="F18" si="3">+C18-D18-E18</f>
        <v>929588945.38</v>
      </c>
      <c r="G18" s="11"/>
      <c r="H18" s="4">
        <v>-7661470</v>
      </c>
      <c r="I18" s="4">
        <f>+F18+G18+H18</f>
        <v>921927475.38</v>
      </c>
    </row>
    <row r="19" spans="1:9" ht="15.75" thickBot="1" x14ac:dyDescent="0.3">
      <c r="A19" s="21" t="s">
        <v>59</v>
      </c>
      <c r="B19" s="22"/>
      <c r="C19" s="23">
        <f t="shared" ref="C19:I19" si="4">SUM(C18:C18)</f>
        <v>957166345</v>
      </c>
      <c r="D19" s="23">
        <f t="shared" si="4"/>
        <v>26384999.620000001</v>
      </c>
      <c r="E19" s="23">
        <f t="shared" si="4"/>
        <v>1192400</v>
      </c>
      <c r="F19" s="23">
        <f t="shared" si="4"/>
        <v>929588945.38</v>
      </c>
      <c r="G19" s="23">
        <f t="shared" si="4"/>
        <v>0</v>
      </c>
      <c r="H19" s="23">
        <f t="shared" si="4"/>
        <v>-7661470</v>
      </c>
      <c r="I19" s="24">
        <f t="shared" si="4"/>
        <v>921927475.38</v>
      </c>
    </row>
    <row r="20" spans="1:9" ht="15.75" thickBot="1" x14ac:dyDescent="0.3">
      <c r="A20" s="2">
        <v>9</v>
      </c>
      <c r="B20" s="3" t="s">
        <v>89</v>
      </c>
      <c r="C20" s="10"/>
      <c r="D20" s="10"/>
      <c r="E20" s="10"/>
      <c r="F20" s="10"/>
      <c r="G20" s="13"/>
      <c r="H20" s="8"/>
      <c r="I20" s="8"/>
    </row>
    <row r="21" spans="1:9" ht="15.75" thickBot="1" x14ac:dyDescent="0.3">
      <c r="A21" s="12" t="s">
        <v>90</v>
      </c>
      <c r="B21" s="5" t="s">
        <v>91</v>
      </c>
      <c r="C21" s="4">
        <v>0</v>
      </c>
      <c r="D21" s="4">
        <v>0</v>
      </c>
      <c r="E21" s="4">
        <v>0</v>
      </c>
      <c r="F21" s="4">
        <f>+C21-D21-E21</f>
        <v>0</v>
      </c>
      <c r="G21" s="14"/>
      <c r="H21" s="14"/>
      <c r="I21" s="15">
        <f>+F21+G21+H21</f>
        <v>0</v>
      </c>
    </row>
    <row r="22" spans="1:9" ht="15.75" thickBot="1" x14ac:dyDescent="0.3">
      <c r="A22" s="21" t="s">
        <v>59</v>
      </c>
      <c r="B22" s="22"/>
      <c r="C22" s="24">
        <f>SUM(C21)</f>
        <v>0</v>
      </c>
      <c r="D22" s="24">
        <f t="shared" ref="D22:I22" si="5">SUM(D21)</f>
        <v>0</v>
      </c>
      <c r="E22" s="24">
        <f t="shared" si="5"/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</row>
    <row r="23" spans="1:9" ht="15.75" thickBot="1" x14ac:dyDescent="0.3">
      <c r="A23" s="21" t="s">
        <v>92</v>
      </c>
      <c r="B23" s="22"/>
      <c r="C23" s="23">
        <f t="shared" ref="C23:I23" si="6">+C16+C19+C22</f>
        <v>962950345</v>
      </c>
      <c r="D23" s="23">
        <f t="shared" si="6"/>
        <v>26472812.120000001</v>
      </c>
      <c r="E23" s="23">
        <f t="shared" si="6"/>
        <v>1280212.2</v>
      </c>
      <c r="F23" s="23">
        <f t="shared" si="6"/>
        <v>935197320.67999995</v>
      </c>
      <c r="G23" s="23">
        <f t="shared" si="6"/>
        <v>7661470</v>
      </c>
      <c r="H23" s="23">
        <f t="shared" si="6"/>
        <v>-7661470</v>
      </c>
      <c r="I23" s="24">
        <f t="shared" si="6"/>
        <v>935197320.67999995</v>
      </c>
    </row>
    <row r="24" spans="1:9" ht="12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12" customHeight="1" x14ac:dyDescent="0.25">
      <c r="A25" s="26"/>
      <c r="B25" s="27"/>
      <c r="H25" s="56"/>
      <c r="I25" s="56"/>
    </row>
    <row r="26" spans="1:9" ht="12" customHeight="1" thickBot="1" x14ac:dyDescent="0.3">
      <c r="A26" s="26" t="s">
        <v>99</v>
      </c>
      <c r="B26" s="28"/>
    </row>
    <row r="27" spans="1:9" ht="12" customHeight="1" x14ac:dyDescent="0.25">
      <c r="A27" s="29"/>
      <c r="B27" s="29" t="s">
        <v>100</v>
      </c>
    </row>
    <row r="28" spans="1:9" ht="12" customHeight="1" x14ac:dyDescent="0.25">
      <c r="A28" s="29"/>
      <c r="B28" s="29"/>
    </row>
    <row r="29" spans="1:9" ht="12" customHeight="1" x14ac:dyDescent="0.25">
      <c r="A29" s="26"/>
      <c r="B29" s="27"/>
    </row>
    <row r="30" spans="1:9" ht="12" customHeight="1" thickBot="1" x14ac:dyDescent="0.3">
      <c r="A30" s="26" t="s">
        <v>93</v>
      </c>
      <c r="B30" s="28"/>
    </row>
    <row r="31" spans="1:9" ht="12" customHeight="1" x14ac:dyDescent="0.25">
      <c r="A31" s="29"/>
      <c r="B31" s="29" t="s">
        <v>94</v>
      </c>
    </row>
    <row r="32" spans="1:9" ht="12" customHeight="1" x14ac:dyDescent="0.25">
      <c r="A32" s="29"/>
      <c r="B32" s="29"/>
    </row>
    <row r="33" spans="1:2" ht="12" customHeight="1" x14ac:dyDescent="0.25">
      <c r="A33" s="29"/>
      <c r="B33" s="29"/>
    </row>
    <row r="34" spans="1:2" ht="12" customHeight="1" thickBot="1" x14ac:dyDescent="0.3">
      <c r="A34" s="26" t="s">
        <v>95</v>
      </c>
      <c r="B34" s="28"/>
    </row>
    <row r="35" spans="1:2" ht="12" customHeight="1" x14ac:dyDescent="0.25">
      <c r="A35" s="29"/>
      <c r="B35" s="29" t="s">
        <v>96</v>
      </c>
    </row>
    <row r="36" spans="1:2" ht="12" customHeight="1" x14ac:dyDescent="0.25">
      <c r="A36" s="30"/>
      <c r="B36" s="30"/>
    </row>
    <row r="37" spans="1:2" x14ac:dyDescent="0.25">
      <c r="A37" s="16"/>
      <c r="B37" s="16"/>
    </row>
  </sheetData>
  <mergeCells count="8">
    <mergeCell ref="A1:I1"/>
    <mergeCell ref="A2:I2"/>
    <mergeCell ref="A8:B10"/>
    <mergeCell ref="C8:F9"/>
    <mergeCell ref="G8:I8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36" sqref="G36:I37"/>
    </sheetView>
  </sheetViews>
  <sheetFormatPr baseColWidth="10" defaultRowHeight="15" x14ac:dyDescent="0.25"/>
  <cols>
    <col min="1" max="1" width="9.5703125" style="1" customWidth="1"/>
    <col min="2" max="2" width="50.7109375" style="1" customWidth="1"/>
    <col min="3" max="3" width="15.42578125" style="1" customWidth="1"/>
    <col min="4" max="4" width="17.5703125" style="1" customWidth="1"/>
    <col min="5" max="5" width="13.7109375" style="1" customWidth="1"/>
    <col min="6" max="6" width="16.28515625" style="1" customWidth="1"/>
    <col min="7" max="7" width="15.42578125" style="1" customWidth="1"/>
    <col min="8" max="8" width="18.42578125" style="1" customWidth="1"/>
    <col min="9" max="9" width="29.140625" style="1" customWidth="1"/>
    <col min="10" max="10" width="11.85546875" style="1" bestFit="1" customWidth="1"/>
    <col min="11" max="16384" width="11.42578125" style="1"/>
  </cols>
  <sheetData>
    <row r="1" spans="1:9" ht="15" customHeight="1" x14ac:dyDescent="0.25">
      <c r="A1" s="153" t="s">
        <v>102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</row>
    <row r="3" spans="1:9" ht="18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8" x14ac:dyDescent="0.25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1" t="s">
        <v>28</v>
      </c>
      <c r="B5" s="31"/>
      <c r="C5" s="31"/>
      <c r="D5" s="31"/>
      <c r="E5" s="31"/>
      <c r="F5" s="31"/>
      <c r="G5" s="31"/>
      <c r="H5" s="31"/>
      <c r="I5" s="31"/>
    </row>
    <row r="6" spans="1:9" ht="18" x14ac:dyDescent="0.25">
      <c r="A6" s="31" t="s">
        <v>98</v>
      </c>
      <c r="B6" s="31"/>
      <c r="C6" s="31"/>
      <c r="D6" s="31"/>
      <c r="E6" s="31"/>
      <c r="F6" s="31"/>
      <c r="G6" s="31"/>
      <c r="H6" s="31"/>
      <c r="I6" s="31"/>
    </row>
    <row r="7" spans="1:9" ht="6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ht="15.75" thickBot="1" x14ac:dyDescent="0.3">
      <c r="A8" s="157" t="s">
        <v>4</v>
      </c>
      <c r="B8" s="158"/>
      <c r="C8" s="163" t="s">
        <v>30</v>
      </c>
      <c r="D8" s="164"/>
      <c r="E8" s="164"/>
      <c r="F8" s="165"/>
      <c r="G8" s="155" t="s">
        <v>29</v>
      </c>
      <c r="H8" s="155"/>
      <c r="I8" s="156"/>
    </row>
    <row r="9" spans="1:9" ht="16.5" customHeight="1" thickBot="1" x14ac:dyDescent="0.3">
      <c r="A9" s="159"/>
      <c r="B9" s="160"/>
      <c r="C9" s="166"/>
      <c r="D9" s="167"/>
      <c r="E9" s="167"/>
      <c r="F9" s="168"/>
      <c r="G9" s="169" t="s">
        <v>31</v>
      </c>
      <c r="H9" s="169" t="s">
        <v>32</v>
      </c>
      <c r="I9" s="169" t="s">
        <v>33</v>
      </c>
    </row>
    <row r="10" spans="1:9" ht="15.75" thickBot="1" x14ac:dyDescent="0.3">
      <c r="A10" s="161"/>
      <c r="B10" s="162"/>
      <c r="C10" s="17" t="s">
        <v>34</v>
      </c>
      <c r="D10" s="18" t="s">
        <v>35</v>
      </c>
      <c r="E10" s="19" t="s">
        <v>36</v>
      </c>
      <c r="F10" s="20" t="s">
        <v>37</v>
      </c>
      <c r="G10" s="170"/>
      <c r="H10" s="170"/>
      <c r="I10" s="170"/>
    </row>
    <row r="11" spans="1:9" x14ac:dyDescent="0.25">
      <c r="A11" s="2">
        <v>1</v>
      </c>
      <c r="B11" s="3" t="s">
        <v>38</v>
      </c>
      <c r="C11" s="4"/>
      <c r="D11" s="4"/>
      <c r="E11" s="4"/>
      <c r="F11" s="4"/>
      <c r="G11" s="11"/>
      <c r="H11" s="4"/>
      <c r="I11" s="4"/>
    </row>
    <row r="12" spans="1:9" x14ac:dyDescent="0.25">
      <c r="A12" s="12" t="s">
        <v>39</v>
      </c>
      <c r="B12" s="5" t="s">
        <v>40</v>
      </c>
      <c r="C12" s="4">
        <v>0</v>
      </c>
      <c r="D12" s="4">
        <v>0</v>
      </c>
      <c r="E12" s="4">
        <v>0</v>
      </c>
      <c r="F12" s="4">
        <f t="shared" ref="F12:F19" si="0">+C12-D12-E12</f>
        <v>0</v>
      </c>
      <c r="G12" s="11">
        <v>5820000</v>
      </c>
      <c r="H12" s="4"/>
      <c r="I12" s="4">
        <f t="shared" ref="I12:I19" si="1">+F12+G12+H12</f>
        <v>5820000</v>
      </c>
    </row>
    <row r="13" spans="1:9" x14ac:dyDescent="0.25">
      <c r="A13" s="12" t="s">
        <v>244</v>
      </c>
      <c r="B13" s="5" t="s">
        <v>245</v>
      </c>
      <c r="C13" s="4">
        <v>22174200</v>
      </c>
      <c r="D13" s="4">
        <v>0</v>
      </c>
      <c r="E13" s="4">
        <v>0</v>
      </c>
      <c r="F13" s="4">
        <f t="shared" si="0"/>
        <v>22174200</v>
      </c>
      <c r="G13" s="11">
        <v>2328000</v>
      </c>
      <c r="H13" s="4">
        <v>-5820000</v>
      </c>
      <c r="I13" s="4">
        <f t="shared" si="1"/>
        <v>18682200</v>
      </c>
    </row>
    <row r="14" spans="1:9" x14ac:dyDescent="0.25">
      <c r="A14" s="12" t="s">
        <v>257</v>
      </c>
      <c r="B14" s="5" t="s">
        <v>348</v>
      </c>
      <c r="C14" s="4">
        <v>29100000</v>
      </c>
      <c r="D14" s="4">
        <v>0</v>
      </c>
      <c r="E14" s="4">
        <v>0</v>
      </c>
      <c r="F14" s="4">
        <f t="shared" si="0"/>
        <v>29100000</v>
      </c>
      <c r="G14" s="11">
        <v>4656000</v>
      </c>
      <c r="H14" s="4"/>
      <c r="I14" s="4">
        <f t="shared" si="1"/>
        <v>33756000</v>
      </c>
    </row>
    <row r="15" spans="1:9" x14ac:dyDescent="0.25">
      <c r="A15" s="12" t="s">
        <v>51</v>
      </c>
      <c r="B15" s="5" t="s">
        <v>52</v>
      </c>
      <c r="C15" s="4">
        <v>1091055030</v>
      </c>
      <c r="D15" s="4">
        <v>200790000</v>
      </c>
      <c r="E15" s="4">
        <v>0</v>
      </c>
      <c r="F15" s="4">
        <f t="shared" si="0"/>
        <v>890265030</v>
      </c>
      <c r="G15" s="11">
        <v>243005370</v>
      </c>
      <c r="H15" s="4">
        <v>-370321210.68000001</v>
      </c>
      <c r="I15" s="4">
        <f t="shared" si="1"/>
        <v>762949189.31999993</v>
      </c>
    </row>
    <row r="16" spans="1:9" x14ac:dyDescent="0.25">
      <c r="A16" s="12" t="s">
        <v>208</v>
      </c>
      <c r="B16" s="5" t="s">
        <v>342</v>
      </c>
      <c r="C16" s="4">
        <v>147391500</v>
      </c>
      <c r="D16" s="4">
        <v>0</v>
      </c>
      <c r="E16" s="4">
        <v>0</v>
      </c>
      <c r="F16" s="4">
        <f t="shared" si="0"/>
        <v>147391500</v>
      </c>
      <c r="G16" s="11">
        <v>54332516.879999995</v>
      </c>
      <c r="H16" s="4">
        <v>-56589379.019999996</v>
      </c>
      <c r="I16" s="4">
        <f t="shared" si="1"/>
        <v>145134637.86000001</v>
      </c>
    </row>
    <row r="17" spans="1:9" x14ac:dyDescent="0.25">
      <c r="A17" s="12" t="s">
        <v>211</v>
      </c>
      <c r="B17" s="5" t="s">
        <v>212</v>
      </c>
      <c r="C17" s="4">
        <v>49470000</v>
      </c>
      <c r="D17" s="4">
        <v>0</v>
      </c>
      <c r="E17" s="4">
        <v>0</v>
      </c>
      <c r="F17" s="4">
        <f t="shared" si="0"/>
        <v>49470000</v>
      </c>
      <c r="G17" s="11">
        <v>29100000</v>
      </c>
      <c r="H17" s="4"/>
      <c r="I17" s="4">
        <f t="shared" si="1"/>
        <v>78570000</v>
      </c>
    </row>
    <row r="18" spans="1:9" x14ac:dyDescent="0.25">
      <c r="A18" s="12" t="s">
        <v>55</v>
      </c>
      <c r="B18" s="5" t="s">
        <v>56</v>
      </c>
      <c r="C18" s="4">
        <v>60469800</v>
      </c>
      <c r="D18" s="4">
        <v>34920000</v>
      </c>
      <c r="E18" s="4">
        <v>0</v>
      </c>
      <c r="F18" s="4">
        <f t="shared" si="0"/>
        <v>25549800</v>
      </c>
      <c r="G18" s="11">
        <v>202099500</v>
      </c>
      <c r="H18" s="4"/>
      <c r="I18" s="4">
        <f t="shared" si="1"/>
        <v>227649300</v>
      </c>
    </row>
    <row r="19" spans="1:9" ht="15.75" thickBot="1" x14ac:dyDescent="0.3">
      <c r="A19" s="12" t="s">
        <v>262</v>
      </c>
      <c r="B19" s="5" t="s">
        <v>263</v>
      </c>
      <c r="C19" s="4">
        <v>0</v>
      </c>
      <c r="D19" s="4">
        <v>0</v>
      </c>
      <c r="E19" s="4">
        <v>0</v>
      </c>
      <c r="F19" s="4">
        <f t="shared" si="0"/>
        <v>0</v>
      </c>
      <c r="G19" s="11">
        <v>2910000</v>
      </c>
      <c r="H19" s="4"/>
      <c r="I19" s="4">
        <f t="shared" si="1"/>
        <v>2910000</v>
      </c>
    </row>
    <row r="20" spans="1:9" ht="15.75" thickBot="1" x14ac:dyDescent="0.3">
      <c r="A20" s="21" t="s">
        <v>59</v>
      </c>
      <c r="B20" s="22"/>
      <c r="C20" s="23">
        <f>SUM(C7:C19)</f>
        <v>1399660530</v>
      </c>
      <c r="D20" s="23">
        <f>SUM(D7:D19)</f>
        <v>235710000</v>
      </c>
      <c r="E20" s="23">
        <f>SUM(E7:E19)</f>
        <v>0</v>
      </c>
      <c r="F20" s="24">
        <f>SUM(F7:F19)</f>
        <v>1163950530</v>
      </c>
      <c r="G20" s="25">
        <f>SUM(G12:G19)</f>
        <v>544251386.88</v>
      </c>
      <c r="H20" s="23">
        <f>SUM(H12:H19)</f>
        <v>-432730589.69999999</v>
      </c>
      <c r="I20" s="24">
        <f>SUM(I7:I19)</f>
        <v>1275471327.1799998</v>
      </c>
    </row>
    <row r="21" spans="1:9" x14ac:dyDescent="0.25">
      <c r="A21" s="2">
        <v>2</v>
      </c>
      <c r="B21" s="3" t="s">
        <v>60</v>
      </c>
      <c r="C21" s="4"/>
      <c r="D21" s="4"/>
      <c r="E21" s="4"/>
      <c r="F21" s="4"/>
      <c r="G21" s="11"/>
      <c r="H21" s="4"/>
      <c r="I21" s="4"/>
    </row>
    <row r="22" spans="1:9" ht="15.75" thickBot="1" x14ac:dyDescent="0.3">
      <c r="A22" s="12" t="s">
        <v>65</v>
      </c>
      <c r="B22" s="5" t="s">
        <v>66</v>
      </c>
      <c r="C22" s="4">
        <v>0</v>
      </c>
      <c r="D22" s="4">
        <v>0</v>
      </c>
      <c r="E22" s="4">
        <v>0</v>
      </c>
      <c r="F22" s="4">
        <f t="shared" ref="F22" si="2">+C22-D22-E22</f>
        <v>0</v>
      </c>
      <c r="G22" s="11">
        <v>82644</v>
      </c>
      <c r="H22" s="4"/>
      <c r="I22" s="4">
        <f>+F22+G22+H22</f>
        <v>82644</v>
      </c>
    </row>
    <row r="23" spans="1:9" ht="15.75" thickBot="1" x14ac:dyDescent="0.3">
      <c r="A23" s="21" t="s">
        <v>59</v>
      </c>
      <c r="B23" s="22"/>
      <c r="C23" s="23">
        <f>SUM(C22:C22)</f>
        <v>0</v>
      </c>
      <c r="D23" s="23">
        <f>SUM(D22:D22)</f>
        <v>0</v>
      </c>
      <c r="E23" s="23">
        <f>SUM(E22:E22)</f>
        <v>0</v>
      </c>
      <c r="F23" s="23">
        <f>SUM(F22:F22)</f>
        <v>0</v>
      </c>
      <c r="G23" s="23">
        <f>+G22</f>
        <v>82644</v>
      </c>
      <c r="H23" s="23">
        <f>+H22</f>
        <v>0</v>
      </c>
      <c r="I23" s="24">
        <f>SUM(I22:I22)</f>
        <v>82644</v>
      </c>
    </row>
    <row r="24" spans="1:9" x14ac:dyDescent="0.25">
      <c r="A24" s="2">
        <v>5</v>
      </c>
      <c r="B24" s="3" t="s">
        <v>81</v>
      </c>
      <c r="C24" s="7"/>
      <c r="D24" s="8"/>
      <c r="E24" s="9"/>
      <c r="F24" s="10"/>
      <c r="G24" s="9"/>
      <c r="H24" s="10"/>
      <c r="I24" s="10"/>
    </row>
    <row r="25" spans="1:9" x14ac:dyDescent="0.25">
      <c r="A25" s="12" t="s">
        <v>327</v>
      </c>
      <c r="B25" s="5" t="s">
        <v>328</v>
      </c>
      <c r="C25" s="7">
        <v>0</v>
      </c>
      <c r="D25" s="10">
        <v>0</v>
      </c>
      <c r="E25" s="9">
        <v>0</v>
      </c>
      <c r="F25" s="10">
        <f t="shared" ref="F25:F27" si="3">+C25-D25-E25</f>
        <v>0</v>
      </c>
      <c r="G25" s="9">
        <v>57036000</v>
      </c>
      <c r="H25" s="10"/>
      <c r="I25" s="10">
        <f t="shared" ref="I25:I27" si="4">+F25+G25+H25</f>
        <v>57036000</v>
      </c>
    </row>
    <row r="26" spans="1:9" x14ac:dyDescent="0.25">
      <c r="A26" s="12" t="s">
        <v>140</v>
      </c>
      <c r="B26" s="5" t="s">
        <v>141</v>
      </c>
      <c r="C26" s="7">
        <v>0</v>
      </c>
      <c r="D26" s="10">
        <v>0</v>
      </c>
      <c r="E26" s="9">
        <v>0</v>
      </c>
      <c r="F26" s="10">
        <f t="shared" si="3"/>
        <v>0</v>
      </c>
      <c r="G26" s="9">
        <v>59946</v>
      </c>
      <c r="H26" s="10"/>
      <c r="I26" s="10">
        <f t="shared" si="4"/>
        <v>59946</v>
      </c>
    </row>
    <row r="27" spans="1:9" x14ac:dyDescent="0.25">
      <c r="A27" s="12" t="s">
        <v>187</v>
      </c>
      <c r="B27" s="5" t="s">
        <v>347</v>
      </c>
      <c r="C27" s="7">
        <v>416130</v>
      </c>
      <c r="D27" s="10">
        <v>0</v>
      </c>
      <c r="E27" s="9">
        <v>0</v>
      </c>
      <c r="F27" s="10">
        <f t="shared" si="3"/>
        <v>416130</v>
      </c>
      <c r="G27" s="9"/>
      <c r="H27" s="10">
        <v>-278649.95999999996</v>
      </c>
      <c r="I27" s="10">
        <f t="shared" si="4"/>
        <v>137480.04000000004</v>
      </c>
    </row>
    <row r="28" spans="1:9" x14ac:dyDescent="0.25">
      <c r="A28" s="12" t="s">
        <v>82</v>
      </c>
      <c r="B28" s="5" t="s">
        <v>83</v>
      </c>
      <c r="C28" s="6">
        <v>6693000</v>
      </c>
      <c r="D28" s="4">
        <v>0</v>
      </c>
      <c r="E28" s="11">
        <v>0</v>
      </c>
      <c r="F28" s="4">
        <f>+C28-D28-E28</f>
        <v>6693000</v>
      </c>
      <c r="G28" s="11">
        <v>62383584.780000001</v>
      </c>
      <c r="H28" s="4"/>
      <c r="I28" s="4">
        <f>+F28+G28+H28</f>
        <v>69076584.780000001</v>
      </c>
    </row>
    <row r="29" spans="1:9" ht="15.75" thickBot="1" x14ac:dyDescent="0.3">
      <c r="A29" s="12" t="s">
        <v>84</v>
      </c>
      <c r="B29" s="5" t="s">
        <v>85</v>
      </c>
      <c r="C29" s="6">
        <v>0</v>
      </c>
      <c r="D29" s="4">
        <v>0</v>
      </c>
      <c r="E29" s="11">
        <v>0</v>
      </c>
      <c r="F29" s="4">
        <f>+C29-D29-E29</f>
        <v>0</v>
      </c>
      <c r="G29" s="11">
        <v>9195600</v>
      </c>
      <c r="H29" s="4"/>
      <c r="I29" s="4">
        <f>+F29+G29+H29</f>
        <v>9195600</v>
      </c>
    </row>
    <row r="30" spans="1:9" ht="15.75" thickBot="1" x14ac:dyDescent="0.3">
      <c r="A30" s="21" t="s">
        <v>59</v>
      </c>
      <c r="B30" s="22"/>
      <c r="C30" s="23">
        <f>+C25+C26+C27+C28+C29</f>
        <v>7109130</v>
      </c>
      <c r="D30" s="23">
        <f>+D25+D26+D27+D28+D29</f>
        <v>0</v>
      </c>
      <c r="E30" s="23">
        <f>+E25+E26+E27+E28+E29</f>
        <v>0</v>
      </c>
      <c r="F30" s="23">
        <f>+F25+F26+F27+F28+F29</f>
        <v>7109130</v>
      </c>
      <c r="G30" s="23">
        <f>SUM(G25:G29)</f>
        <v>128675130.78</v>
      </c>
      <c r="H30" s="23">
        <f>SUM(H25:H29)</f>
        <v>-278649.95999999996</v>
      </c>
      <c r="I30" s="24">
        <f>SUM(I25:I29)</f>
        <v>135505610.81999999</v>
      </c>
    </row>
    <row r="31" spans="1:9" ht="15.75" thickBot="1" x14ac:dyDescent="0.3">
      <c r="A31" s="2">
        <v>9</v>
      </c>
      <c r="B31" s="3" t="s">
        <v>89</v>
      </c>
      <c r="C31" s="10"/>
      <c r="D31" s="10"/>
      <c r="E31" s="10"/>
      <c r="F31" s="10"/>
      <c r="G31" s="13"/>
      <c r="H31" s="8"/>
      <c r="I31" s="8"/>
    </row>
    <row r="32" spans="1:9" ht="15.75" thickBot="1" x14ac:dyDescent="0.3">
      <c r="A32" s="12" t="s">
        <v>90</v>
      </c>
      <c r="B32" s="5" t="s">
        <v>91</v>
      </c>
      <c r="C32" s="4">
        <v>240000000</v>
      </c>
      <c r="D32" s="4">
        <v>0</v>
      </c>
      <c r="E32" s="4">
        <v>0</v>
      </c>
      <c r="F32" s="4">
        <f>+C32-D32-E32</f>
        <v>240000000</v>
      </c>
      <c r="G32" s="14"/>
      <c r="H32" s="14">
        <v>-239999922</v>
      </c>
      <c r="I32" s="15">
        <f>+F32+G32+H32</f>
        <v>78</v>
      </c>
    </row>
    <row r="33" spans="1:10" ht="15.75" thickBot="1" x14ac:dyDescent="0.3">
      <c r="A33" s="21" t="s">
        <v>59</v>
      </c>
      <c r="B33" s="22"/>
      <c r="C33" s="24">
        <f>SUM(C32)</f>
        <v>240000000</v>
      </c>
      <c r="D33" s="24">
        <f t="shared" ref="D33:I33" si="5">SUM(D32)</f>
        <v>0</v>
      </c>
      <c r="E33" s="24">
        <f t="shared" si="5"/>
        <v>0</v>
      </c>
      <c r="F33" s="24">
        <f t="shared" si="5"/>
        <v>240000000</v>
      </c>
      <c r="G33" s="24">
        <f t="shared" si="5"/>
        <v>0</v>
      </c>
      <c r="H33" s="24">
        <f>SUM(H32)</f>
        <v>-239999922</v>
      </c>
      <c r="I33" s="24">
        <f t="shared" si="5"/>
        <v>78</v>
      </c>
    </row>
    <row r="34" spans="1:10" ht="15.75" thickBot="1" x14ac:dyDescent="0.3">
      <c r="A34" s="21" t="s">
        <v>92</v>
      </c>
      <c r="B34" s="22"/>
      <c r="C34" s="23">
        <f>+C20+C23+C33+C30</f>
        <v>1646769660</v>
      </c>
      <c r="D34" s="23">
        <f>+D20+D23+D33+D30</f>
        <v>235710000</v>
      </c>
      <c r="E34" s="23">
        <f t="shared" ref="E34:I34" si="6">+E20+E23+E33+E30</f>
        <v>0</v>
      </c>
      <c r="F34" s="23">
        <f>+F20+F23+F33+F30</f>
        <v>1411059660</v>
      </c>
      <c r="G34" s="23">
        <f t="shared" si="6"/>
        <v>673009161.65999997</v>
      </c>
      <c r="H34" s="23">
        <f t="shared" si="6"/>
        <v>-673009161.66000009</v>
      </c>
      <c r="I34" s="24">
        <f t="shared" si="6"/>
        <v>1411059659.9999998</v>
      </c>
      <c r="J34" s="56"/>
    </row>
    <row r="35" spans="1:10" ht="12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10" ht="12" customHeight="1" x14ac:dyDescent="0.25">
      <c r="A36" s="26"/>
      <c r="B36" s="27"/>
      <c r="G36" s="56"/>
      <c r="I36" s="56"/>
    </row>
    <row r="37" spans="1:10" ht="12" customHeight="1" thickBot="1" x14ac:dyDescent="0.3">
      <c r="A37" s="26" t="s">
        <v>99</v>
      </c>
      <c r="B37" s="28"/>
      <c r="H37" s="56"/>
    </row>
    <row r="38" spans="1:10" ht="12" customHeight="1" x14ac:dyDescent="0.25">
      <c r="A38" s="29"/>
      <c r="B38" s="29" t="s">
        <v>100</v>
      </c>
    </row>
    <row r="39" spans="1:10" ht="12" customHeight="1" x14ac:dyDescent="0.25">
      <c r="A39" s="29"/>
      <c r="B39" s="29"/>
    </row>
    <row r="40" spans="1:10" ht="12" customHeight="1" x14ac:dyDescent="0.25">
      <c r="A40" s="26"/>
      <c r="B40" s="27"/>
    </row>
    <row r="41" spans="1:10" ht="12" customHeight="1" thickBot="1" x14ac:dyDescent="0.3">
      <c r="A41" s="26" t="s">
        <v>93</v>
      </c>
      <c r="B41" s="28"/>
    </row>
    <row r="42" spans="1:10" ht="12" customHeight="1" x14ac:dyDescent="0.25">
      <c r="A42" s="29"/>
      <c r="B42" s="29" t="s">
        <v>94</v>
      </c>
    </row>
    <row r="43" spans="1:10" ht="12" customHeight="1" x14ac:dyDescent="0.25">
      <c r="A43" s="29"/>
      <c r="B43" s="29"/>
    </row>
    <row r="44" spans="1:10" ht="12" customHeight="1" x14ac:dyDescent="0.25">
      <c r="A44" s="29"/>
      <c r="B44" s="29"/>
    </row>
    <row r="45" spans="1:10" ht="12" customHeight="1" thickBot="1" x14ac:dyDescent="0.3">
      <c r="A45" s="26" t="s">
        <v>95</v>
      </c>
      <c r="B45" s="28"/>
    </row>
    <row r="46" spans="1:10" ht="12" customHeight="1" x14ac:dyDescent="0.25">
      <c r="A46" s="29"/>
      <c r="B46" s="29" t="s">
        <v>96</v>
      </c>
    </row>
    <row r="47" spans="1:10" ht="12" customHeight="1" x14ac:dyDescent="0.25">
      <c r="A47" s="30"/>
      <c r="B47" s="30"/>
    </row>
    <row r="48" spans="1:10" x14ac:dyDescent="0.25">
      <c r="A48" s="16"/>
      <c r="B48" s="16"/>
    </row>
  </sheetData>
  <mergeCells count="8">
    <mergeCell ref="A1:I1"/>
    <mergeCell ref="A2:I2"/>
    <mergeCell ref="A8:B10"/>
    <mergeCell ref="C8:F9"/>
    <mergeCell ref="G8:I8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K43" sqref="K43"/>
    </sheetView>
  </sheetViews>
  <sheetFormatPr baseColWidth="10" defaultRowHeight="15" x14ac:dyDescent="0.25"/>
  <cols>
    <col min="1" max="1" width="10.5703125" style="1" customWidth="1"/>
    <col min="2" max="2" width="46.7109375" style="1" customWidth="1"/>
    <col min="3" max="3" width="14.7109375" style="1" customWidth="1"/>
    <col min="4" max="4" width="16" style="1" customWidth="1"/>
    <col min="5" max="5" width="13.85546875" style="1" customWidth="1"/>
    <col min="6" max="6" width="14.7109375" style="1" customWidth="1"/>
    <col min="7" max="7" width="15.42578125" style="1" customWidth="1"/>
    <col min="8" max="8" width="16.140625" style="1" customWidth="1"/>
    <col min="9" max="9" width="26" style="1" customWidth="1"/>
    <col min="10" max="16384" width="11.42578125" style="1"/>
  </cols>
  <sheetData>
    <row r="1" spans="1:9" ht="15" customHeight="1" x14ac:dyDescent="0.25">
      <c r="A1" s="153" t="s">
        <v>103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</row>
    <row r="3" spans="1:9" ht="18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8" x14ac:dyDescent="0.25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1" t="s">
        <v>28</v>
      </c>
      <c r="B5" s="31"/>
      <c r="C5" s="31"/>
      <c r="D5" s="31"/>
      <c r="E5" s="31"/>
      <c r="F5" s="31"/>
      <c r="G5" s="31"/>
      <c r="H5" s="31"/>
      <c r="I5" s="31"/>
    </row>
    <row r="6" spans="1:9" ht="18" x14ac:dyDescent="0.25">
      <c r="A6" s="31" t="s">
        <v>98</v>
      </c>
      <c r="B6" s="31"/>
      <c r="C6" s="31"/>
      <c r="D6" s="31"/>
      <c r="E6" s="31"/>
      <c r="F6" s="31"/>
      <c r="G6" s="31"/>
      <c r="H6" s="31"/>
      <c r="I6" s="31"/>
    </row>
    <row r="7" spans="1:9" ht="6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ht="15.75" thickBot="1" x14ac:dyDescent="0.3">
      <c r="A8" s="157" t="s">
        <v>4</v>
      </c>
      <c r="B8" s="158"/>
      <c r="C8" s="163" t="s">
        <v>30</v>
      </c>
      <c r="D8" s="164"/>
      <c r="E8" s="164"/>
      <c r="F8" s="165"/>
      <c r="G8" s="155" t="s">
        <v>29</v>
      </c>
      <c r="H8" s="155"/>
      <c r="I8" s="156"/>
    </row>
    <row r="9" spans="1:9" ht="16.5" customHeight="1" thickBot="1" x14ac:dyDescent="0.3">
      <c r="A9" s="159"/>
      <c r="B9" s="160"/>
      <c r="C9" s="166"/>
      <c r="D9" s="167"/>
      <c r="E9" s="167"/>
      <c r="F9" s="168"/>
      <c r="G9" s="169" t="s">
        <v>31</v>
      </c>
      <c r="H9" s="169" t="s">
        <v>32</v>
      </c>
      <c r="I9" s="169" t="s">
        <v>33</v>
      </c>
    </row>
    <row r="10" spans="1:9" ht="15.75" thickBot="1" x14ac:dyDescent="0.3">
      <c r="A10" s="161"/>
      <c r="B10" s="162"/>
      <c r="C10" s="17" t="s">
        <v>34</v>
      </c>
      <c r="D10" s="18" t="s">
        <v>35</v>
      </c>
      <c r="E10" s="19" t="s">
        <v>36</v>
      </c>
      <c r="F10" s="20" t="s">
        <v>37</v>
      </c>
      <c r="G10" s="170"/>
      <c r="H10" s="170"/>
      <c r="I10" s="170"/>
    </row>
    <row r="11" spans="1:9" x14ac:dyDescent="0.25">
      <c r="A11" s="2">
        <v>1</v>
      </c>
      <c r="B11" s="3" t="s">
        <v>38</v>
      </c>
      <c r="C11" s="4"/>
      <c r="D11" s="4"/>
      <c r="E11" s="4"/>
      <c r="F11" s="4"/>
      <c r="G11" s="8"/>
      <c r="H11" s="61"/>
      <c r="I11" s="4"/>
    </row>
    <row r="12" spans="1:9" x14ac:dyDescent="0.25">
      <c r="A12" s="12" t="s">
        <v>39</v>
      </c>
      <c r="B12" s="5" t="s">
        <v>40</v>
      </c>
      <c r="C12" s="4">
        <f>+'FID 544-02'!C12+'FID 544-03'!C12+'FID 544-016'!C12</f>
        <v>23345380</v>
      </c>
      <c r="D12" s="4">
        <f>+'FID 544-02'!D12+'FID 544-03'!D12+'FID 544-016'!D12</f>
        <v>0</v>
      </c>
      <c r="E12" s="4">
        <f>+'FID 544-02'!E12+'FID 544-03'!E12+'FID 544-016'!E12</f>
        <v>2243259</v>
      </c>
      <c r="F12" s="4">
        <f>+C12-D12-E12</f>
        <v>21102121</v>
      </c>
      <c r="G12" s="4">
        <f>+'FID 544-02'!G12+'FID 544-03'!G12+'FID 544-016'!G12</f>
        <v>6037000</v>
      </c>
      <c r="H12" s="11">
        <f>+'FID 544-02'!H12+'FID 544-03'!H12+'FID 544-016'!H12</f>
        <v>0</v>
      </c>
      <c r="I12" s="4">
        <f>+F12+G12+H12</f>
        <v>27139121</v>
      </c>
    </row>
    <row r="13" spans="1:9" x14ac:dyDescent="0.25">
      <c r="A13" s="12" t="s">
        <v>41</v>
      </c>
      <c r="B13" s="5" t="s">
        <v>42</v>
      </c>
      <c r="C13" s="4">
        <f>+'FID 544-02'!C13</f>
        <v>585000</v>
      </c>
      <c r="D13" s="4">
        <f>+'FID 544-02'!D13</f>
        <v>0</v>
      </c>
      <c r="E13" s="4">
        <f>+'FID 544-02'!E13</f>
        <v>136293</v>
      </c>
      <c r="F13" s="4">
        <f t="shared" ref="F13:F28" si="0">+C13-D13-E13</f>
        <v>448707</v>
      </c>
      <c r="G13" s="4">
        <f>+'FID 544-02'!G13</f>
        <v>440000</v>
      </c>
      <c r="H13" s="4">
        <f>+'FID 544-02'!H13</f>
        <v>0</v>
      </c>
      <c r="I13" s="4">
        <f t="shared" ref="I13:I28" si="1">+F13+G13+H13</f>
        <v>888707</v>
      </c>
    </row>
    <row r="14" spans="1:9" x14ac:dyDescent="0.25">
      <c r="A14" s="12" t="s">
        <v>43</v>
      </c>
      <c r="B14" s="5" t="s">
        <v>44</v>
      </c>
      <c r="C14" s="4">
        <f>+'FID 544-02'!C14</f>
        <v>5450000</v>
      </c>
      <c r="D14" s="4">
        <f>+'FID 544-02'!D14</f>
        <v>0</v>
      </c>
      <c r="E14" s="4">
        <f>+'FID 544-02'!E14</f>
        <v>703624.15</v>
      </c>
      <c r="F14" s="4">
        <f t="shared" si="0"/>
        <v>4746375.8499999996</v>
      </c>
      <c r="G14" s="4">
        <f>+'FID 544-02'!G14</f>
        <v>1500000</v>
      </c>
      <c r="H14" s="4">
        <f>+'FID 544-02'!H14</f>
        <v>0</v>
      </c>
      <c r="I14" s="4">
        <f t="shared" si="1"/>
        <v>6246375.8499999996</v>
      </c>
    </row>
    <row r="15" spans="1:9" x14ac:dyDescent="0.25">
      <c r="A15" s="12" t="s">
        <v>45</v>
      </c>
      <c r="B15" s="5" t="s">
        <v>46</v>
      </c>
      <c r="C15" s="4">
        <f>+'FID 544-02'!C15</f>
        <v>0</v>
      </c>
      <c r="D15" s="4">
        <f>+'FID 544-02'!D15</f>
        <v>0</v>
      </c>
      <c r="E15" s="4">
        <f>+'FID 544-02'!E15</f>
        <v>0</v>
      </c>
      <c r="F15" s="4">
        <f t="shared" si="0"/>
        <v>0</v>
      </c>
      <c r="G15" s="4">
        <f>+'FID 544-02'!G15</f>
        <v>1000000</v>
      </c>
      <c r="H15" s="4">
        <f>+'FID 544-02'!H15</f>
        <v>0</v>
      </c>
      <c r="I15" s="4">
        <f t="shared" si="1"/>
        <v>1000000</v>
      </c>
    </row>
    <row r="16" spans="1:9" x14ac:dyDescent="0.25">
      <c r="A16" s="12" t="s">
        <v>171</v>
      </c>
      <c r="B16" s="5" t="s">
        <v>172</v>
      </c>
      <c r="C16" s="4">
        <f>+'FID 544-03'!C13</f>
        <v>4000</v>
      </c>
      <c r="D16" s="4">
        <f>+'FID 544-03'!D13</f>
        <v>0</v>
      </c>
      <c r="E16" s="4">
        <f>+'FID 544-03'!E13</f>
        <v>0</v>
      </c>
      <c r="F16" s="4">
        <f t="shared" si="0"/>
        <v>4000</v>
      </c>
      <c r="G16" s="4">
        <f>+'FID 544-03'!G13</f>
        <v>1116710</v>
      </c>
      <c r="H16" s="4">
        <f>+'FID 544-03'!H13</f>
        <v>0</v>
      </c>
      <c r="I16" s="4">
        <f t="shared" si="1"/>
        <v>1120710</v>
      </c>
    </row>
    <row r="17" spans="1:9" x14ac:dyDescent="0.25">
      <c r="A17" s="12" t="s">
        <v>49</v>
      </c>
      <c r="B17" s="5" t="s">
        <v>50</v>
      </c>
      <c r="C17" s="4">
        <f>+'FID 544-02'!C16</f>
        <v>2500000</v>
      </c>
      <c r="D17" s="4">
        <f>+'FID 544-02'!D16</f>
        <v>293430</v>
      </c>
      <c r="E17" s="4">
        <f>+'FID 544-02'!E16</f>
        <v>0</v>
      </c>
      <c r="F17" s="4">
        <f t="shared" si="0"/>
        <v>2206570</v>
      </c>
      <c r="G17" s="4">
        <f>+'FID 544-02'!G16</f>
        <v>2000000</v>
      </c>
      <c r="H17" s="4">
        <f>+'FID 544-02'!H16</f>
        <v>0</v>
      </c>
      <c r="I17" s="4">
        <f t="shared" si="1"/>
        <v>4206570</v>
      </c>
    </row>
    <row r="18" spans="1:9" x14ac:dyDescent="0.25">
      <c r="A18" s="12" t="s">
        <v>244</v>
      </c>
      <c r="B18" s="5" t="s">
        <v>245</v>
      </c>
      <c r="C18" s="4">
        <f>+'FID 544-016'!C13</f>
        <v>22174200</v>
      </c>
      <c r="D18" s="4">
        <f>+'FID 544-016'!D13</f>
        <v>0</v>
      </c>
      <c r="E18" s="4">
        <f>+'FID 544-016'!E13</f>
        <v>0</v>
      </c>
      <c r="F18" s="4">
        <f t="shared" si="0"/>
        <v>22174200</v>
      </c>
      <c r="G18" s="4">
        <f>+'FID 544-016'!G13</f>
        <v>2328000</v>
      </c>
      <c r="H18" s="4">
        <f>+'FID 544-016'!H13</f>
        <v>-5820000</v>
      </c>
      <c r="I18" s="4">
        <f t="shared" si="1"/>
        <v>18682200</v>
      </c>
    </row>
    <row r="19" spans="1:9" x14ac:dyDescent="0.25">
      <c r="A19" s="12" t="s">
        <v>257</v>
      </c>
      <c r="B19" s="5" t="s">
        <v>348</v>
      </c>
      <c r="C19" s="4">
        <f>+'FID 544-016'!C14</f>
        <v>29100000</v>
      </c>
      <c r="D19" s="4">
        <f>+'FID 544-016'!D14</f>
        <v>0</v>
      </c>
      <c r="E19" s="4">
        <f>+'FID 544-016'!E14</f>
        <v>0</v>
      </c>
      <c r="F19" s="4">
        <f t="shared" si="0"/>
        <v>29100000</v>
      </c>
      <c r="G19" s="4">
        <f>+'FID 544-016'!G14</f>
        <v>4656000</v>
      </c>
      <c r="H19" s="4">
        <f>+'FID 544-016'!H14</f>
        <v>0</v>
      </c>
      <c r="I19" s="4">
        <f t="shared" si="1"/>
        <v>33756000</v>
      </c>
    </row>
    <row r="20" spans="1:9" x14ac:dyDescent="0.25">
      <c r="A20" s="12" t="s">
        <v>51</v>
      </c>
      <c r="B20" s="5" t="s">
        <v>52</v>
      </c>
      <c r="C20" s="4">
        <f>+'FID 544-016'!C15</f>
        <v>1091055030</v>
      </c>
      <c r="D20" s="4">
        <f>+'FID 544-016'!D15</f>
        <v>200790000</v>
      </c>
      <c r="E20" s="4">
        <f>+'FID 544-016'!E15</f>
        <v>0</v>
      </c>
      <c r="F20" s="4">
        <f t="shared" si="0"/>
        <v>890265030</v>
      </c>
      <c r="G20" s="4">
        <f>+'FID 544-016'!G15</f>
        <v>243005370</v>
      </c>
      <c r="H20" s="4">
        <f>+'FID 544-016'!H15</f>
        <v>-370321210.68000001</v>
      </c>
      <c r="I20" s="4">
        <f t="shared" si="1"/>
        <v>762949189.31999993</v>
      </c>
    </row>
    <row r="21" spans="1:9" x14ac:dyDescent="0.25">
      <c r="A21" s="12" t="s">
        <v>208</v>
      </c>
      <c r="B21" s="5" t="s">
        <v>342</v>
      </c>
      <c r="C21" s="4">
        <f>+'FID 544-02'!C17+'FID 544-016'!C16</f>
        <v>147391500</v>
      </c>
      <c r="D21" s="4">
        <f>+'FID 544-02'!D17+'FID 544-016'!D16</f>
        <v>0</v>
      </c>
      <c r="E21" s="4">
        <f>+'FID 544-02'!E17+'FID 544-016'!E16</f>
        <v>0</v>
      </c>
      <c r="F21" s="4">
        <f t="shared" si="0"/>
        <v>147391500</v>
      </c>
      <c r="G21" s="4">
        <f>+'FID 544-02'!G17+'FID 544-016'!G16</f>
        <v>54982516.879999995</v>
      </c>
      <c r="H21" s="4">
        <f>+'FID 544-02'!H17+'FID 544-016'!H16</f>
        <v>-56589379.019999996</v>
      </c>
      <c r="I21" s="4">
        <f t="shared" si="1"/>
        <v>145784637.86000001</v>
      </c>
    </row>
    <row r="22" spans="1:9" x14ac:dyDescent="0.25">
      <c r="A22" s="12" t="s">
        <v>211</v>
      </c>
      <c r="B22" s="5" t="s">
        <v>212</v>
      </c>
      <c r="C22" s="4">
        <f>+'FID 544-016'!C17</f>
        <v>49470000</v>
      </c>
      <c r="D22" s="4">
        <f>+'FID 544-016'!D17</f>
        <v>0</v>
      </c>
      <c r="E22" s="4">
        <f>+'FID 544-016'!E17</f>
        <v>0</v>
      </c>
      <c r="F22" s="4">
        <f t="shared" si="0"/>
        <v>49470000</v>
      </c>
      <c r="G22" s="4">
        <f>+'FID 544-016'!G17</f>
        <v>29100000</v>
      </c>
      <c r="H22" s="4">
        <f>+'FID 544-016'!H17</f>
        <v>0</v>
      </c>
      <c r="I22" s="4">
        <f t="shared" si="1"/>
        <v>78570000</v>
      </c>
    </row>
    <row r="23" spans="1:9" x14ac:dyDescent="0.25">
      <c r="A23" s="12" t="s">
        <v>53</v>
      </c>
      <c r="B23" s="5" t="s">
        <v>54</v>
      </c>
      <c r="C23" s="4">
        <f>+'FID 544-03'!C14</f>
        <v>5280000</v>
      </c>
      <c r="D23" s="4">
        <f>+'FID 544-03'!D14</f>
        <v>0</v>
      </c>
      <c r="E23" s="4">
        <f>+'FID 544-03'!E14</f>
        <v>0</v>
      </c>
      <c r="F23" s="4">
        <f t="shared" si="0"/>
        <v>5280000</v>
      </c>
      <c r="G23" s="4">
        <f>+'FID 544-03'!G14</f>
        <v>4720000</v>
      </c>
      <c r="H23" s="4">
        <f>+'FID 544-03'!H14</f>
        <v>0</v>
      </c>
      <c r="I23" s="4">
        <f t="shared" si="1"/>
        <v>10000000</v>
      </c>
    </row>
    <row r="24" spans="1:9" x14ac:dyDescent="0.25">
      <c r="A24" s="12" t="s">
        <v>55</v>
      </c>
      <c r="B24" s="5" t="s">
        <v>56</v>
      </c>
      <c r="C24" s="4">
        <f>+'FID 544-016'!C18</f>
        <v>60469800</v>
      </c>
      <c r="D24" s="4">
        <f>+'FID 544-016'!D18</f>
        <v>34920000</v>
      </c>
      <c r="E24" s="4">
        <f>+'FID 544-016'!E18</f>
        <v>0</v>
      </c>
      <c r="F24" s="4">
        <f t="shared" si="0"/>
        <v>25549800</v>
      </c>
      <c r="G24" s="4">
        <f>+'FID 544-016'!G18</f>
        <v>202099500</v>
      </c>
      <c r="H24" s="4">
        <f>+'FID 544-016'!H18</f>
        <v>0</v>
      </c>
      <c r="I24" s="4">
        <f t="shared" si="1"/>
        <v>227649300</v>
      </c>
    </row>
    <row r="25" spans="1:9" x14ac:dyDescent="0.25">
      <c r="A25" s="12" t="s">
        <v>57</v>
      </c>
      <c r="B25" s="5" t="s">
        <v>58</v>
      </c>
      <c r="C25" s="4">
        <f>+'FID 544-02'!C18</f>
        <v>0</v>
      </c>
      <c r="D25" s="4">
        <f>+'FID 544-02'!D18</f>
        <v>0</v>
      </c>
      <c r="E25" s="4">
        <f>+'FID 544-02'!E18</f>
        <v>0</v>
      </c>
      <c r="F25" s="4">
        <f t="shared" si="0"/>
        <v>0</v>
      </c>
      <c r="G25" s="4">
        <f>+'FID 544-02'!G18</f>
        <v>642000</v>
      </c>
      <c r="H25" s="4">
        <f>+'FID 544-02'!H18</f>
        <v>0</v>
      </c>
      <c r="I25" s="4">
        <f t="shared" si="1"/>
        <v>642000</v>
      </c>
    </row>
    <row r="26" spans="1:9" x14ac:dyDescent="0.25">
      <c r="A26" s="12" t="s">
        <v>262</v>
      </c>
      <c r="B26" s="5" t="s">
        <v>263</v>
      </c>
      <c r="C26" s="4">
        <f>+'FID 544-016'!C19</f>
        <v>0</v>
      </c>
      <c r="D26" s="4">
        <f>+'FID 544-016'!D19</f>
        <v>0</v>
      </c>
      <c r="E26" s="4">
        <f>+'FID 544-016'!E19</f>
        <v>0</v>
      </c>
      <c r="F26" s="4">
        <f t="shared" si="0"/>
        <v>0</v>
      </c>
      <c r="G26" s="4">
        <f>+'FID 544-016'!G19</f>
        <v>2910000</v>
      </c>
      <c r="H26" s="4">
        <f>+'FID 544-016'!H19</f>
        <v>0</v>
      </c>
      <c r="I26" s="4">
        <f t="shared" si="1"/>
        <v>2910000</v>
      </c>
    </row>
    <row r="27" spans="1:9" x14ac:dyDescent="0.25">
      <c r="A27" s="12" t="s">
        <v>177</v>
      </c>
      <c r="B27" s="5" t="s">
        <v>343</v>
      </c>
      <c r="C27" s="4">
        <f>+'FID 544-03'!C15</f>
        <v>500000</v>
      </c>
      <c r="D27" s="4">
        <f>+'FID 544-03'!D15</f>
        <v>87812.5</v>
      </c>
      <c r="E27" s="4">
        <f>+'FID 544-03'!E15</f>
        <v>87812.2</v>
      </c>
      <c r="F27" s="4">
        <f t="shared" si="0"/>
        <v>324375.3</v>
      </c>
      <c r="G27" s="4">
        <f>+'FID 544-03'!G15</f>
        <v>1774760</v>
      </c>
      <c r="H27" s="4">
        <f>+'FID 544-03'!H15</f>
        <v>0</v>
      </c>
      <c r="I27" s="4">
        <f t="shared" si="1"/>
        <v>2099135.2999999998</v>
      </c>
    </row>
    <row r="28" spans="1:9" ht="15.75" thickBot="1" x14ac:dyDescent="0.3">
      <c r="A28" s="12" t="s">
        <v>301</v>
      </c>
      <c r="B28" s="5" t="s">
        <v>302</v>
      </c>
      <c r="C28" s="4">
        <f>+'FID 544-02'!C19</f>
        <v>802000</v>
      </c>
      <c r="D28" s="4">
        <f>+'FID 544-02'!D19</f>
        <v>0</v>
      </c>
      <c r="E28" s="4">
        <f>+'FID 544-02'!E19</f>
        <v>0</v>
      </c>
      <c r="F28" s="4">
        <f t="shared" si="0"/>
        <v>802000</v>
      </c>
      <c r="G28" s="4">
        <f>+'FID 544-02'!G19</f>
        <v>300000</v>
      </c>
      <c r="H28" s="4">
        <f>+'FID 544-02'!H19</f>
        <v>0</v>
      </c>
      <c r="I28" s="4">
        <f t="shared" si="1"/>
        <v>1102000</v>
      </c>
    </row>
    <row r="29" spans="1:9" ht="15.75" thickBot="1" x14ac:dyDescent="0.3">
      <c r="A29" s="21" t="s">
        <v>59</v>
      </c>
      <c r="B29" s="22"/>
      <c r="C29" s="23">
        <f t="shared" ref="C29:I29" si="2">SUM(C7:C28)</f>
        <v>1438126910</v>
      </c>
      <c r="D29" s="23">
        <f t="shared" si="2"/>
        <v>236091242.5</v>
      </c>
      <c r="E29" s="23">
        <f t="shared" si="2"/>
        <v>3170988.35</v>
      </c>
      <c r="F29" s="24">
        <f t="shared" si="2"/>
        <v>1198864679.1499999</v>
      </c>
      <c r="G29" s="25">
        <f t="shared" si="2"/>
        <v>558611856.88</v>
      </c>
      <c r="H29" s="23">
        <f t="shared" si="2"/>
        <v>-432730589.69999999</v>
      </c>
      <c r="I29" s="24">
        <f t="shared" si="2"/>
        <v>1324745946.3299999</v>
      </c>
    </row>
    <row r="30" spans="1:9" x14ac:dyDescent="0.25">
      <c r="A30" s="2">
        <v>2</v>
      </c>
      <c r="B30" s="3" t="s">
        <v>60</v>
      </c>
      <c r="C30" s="4"/>
      <c r="D30" s="4"/>
      <c r="E30" s="4"/>
      <c r="F30" s="4"/>
      <c r="G30" s="8"/>
      <c r="H30" s="61"/>
      <c r="I30" s="4"/>
    </row>
    <row r="31" spans="1:9" x14ac:dyDescent="0.25">
      <c r="A31" s="58" t="s">
        <v>61</v>
      </c>
      <c r="B31" s="59" t="s">
        <v>62</v>
      </c>
      <c r="C31" s="4">
        <f>+'FID 544-02'!C22</f>
        <v>9500000</v>
      </c>
      <c r="D31" s="4">
        <f>+'FID 544-02'!D22</f>
        <v>0</v>
      </c>
      <c r="E31" s="4">
        <f>+'FID 544-02'!E22</f>
        <v>280500</v>
      </c>
      <c r="F31" s="4">
        <f t="shared" ref="F31:F33" si="3">+C31-D31-E31</f>
        <v>9219500</v>
      </c>
      <c r="G31" s="10">
        <f>+'FID 544-02'!G22</f>
        <v>1500000</v>
      </c>
      <c r="H31" s="10">
        <f>+'FID 544-02'!H22</f>
        <v>0</v>
      </c>
      <c r="I31" s="4">
        <f t="shared" ref="I31" si="4">+F31+G31+H31</f>
        <v>10719500</v>
      </c>
    </row>
    <row r="32" spans="1:9" x14ac:dyDescent="0.25">
      <c r="A32" s="12" t="s">
        <v>65</v>
      </c>
      <c r="B32" s="5" t="s">
        <v>66</v>
      </c>
      <c r="C32" s="4">
        <f>+'FID 544-016'!C22</f>
        <v>0</v>
      </c>
      <c r="D32" s="4">
        <f>+'FID 544-016'!D22</f>
        <v>0</v>
      </c>
      <c r="E32" s="4">
        <f>+'FID 544-016'!E22</f>
        <v>0</v>
      </c>
      <c r="F32" s="4">
        <f t="shared" si="3"/>
        <v>0</v>
      </c>
      <c r="G32" s="4">
        <f>+'FID 544-016'!G22</f>
        <v>82644</v>
      </c>
      <c r="H32" s="11">
        <f>+'FID 544-016'!H22</f>
        <v>0</v>
      </c>
      <c r="I32" s="4">
        <f>+F32+G32+H32</f>
        <v>82644</v>
      </c>
    </row>
    <row r="33" spans="1:9" x14ac:dyDescent="0.25">
      <c r="A33" s="12" t="s">
        <v>69</v>
      </c>
      <c r="B33" s="5" t="s">
        <v>70</v>
      </c>
      <c r="C33" s="6">
        <f>+'FID 544-02'!C23</f>
        <v>0</v>
      </c>
      <c r="D33" s="6">
        <f>+'FID 544-02'!D23</f>
        <v>0</v>
      </c>
      <c r="E33" s="6">
        <f>+'FID 544-02'!E23</f>
        <v>0</v>
      </c>
      <c r="F33" s="4">
        <f t="shared" si="3"/>
        <v>0</v>
      </c>
      <c r="G33" s="82">
        <f>+'FID 544-02'!G23</f>
        <v>1800000</v>
      </c>
      <c r="H33" s="11">
        <f>+'FID 544-02'!H23</f>
        <v>0</v>
      </c>
      <c r="I33" s="4">
        <f>+F33+G33+H33</f>
        <v>1800000</v>
      </c>
    </row>
    <row r="34" spans="1:9" ht="15.75" thickBot="1" x14ac:dyDescent="0.3">
      <c r="A34" s="12" t="s">
        <v>73</v>
      </c>
      <c r="B34" s="5" t="s">
        <v>74</v>
      </c>
      <c r="C34" s="6">
        <f>+'FID 544-02'!C24</f>
        <v>0</v>
      </c>
      <c r="D34" s="6">
        <f>+'FID 544-02'!D24</f>
        <v>0</v>
      </c>
      <c r="E34" s="6">
        <f>+'FID 544-02'!E24</f>
        <v>0</v>
      </c>
      <c r="F34" s="4">
        <f>+C34-D34-E34</f>
        <v>0</v>
      </c>
      <c r="G34" s="55">
        <f>+'FID 544-02'!G24</f>
        <v>943487</v>
      </c>
      <c r="H34" s="11">
        <f>+'FID 544-02'!H24</f>
        <v>0</v>
      </c>
      <c r="I34" s="4">
        <f t="shared" ref="I34" si="5">+F34+G34+H34</f>
        <v>943487</v>
      </c>
    </row>
    <row r="35" spans="1:9" ht="15.75" thickBot="1" x14ac:dyDescent="0.3">
      <c r="A35" s="21" t="s">
        <v>59</v>
      </c>
      <c r="B35" s="22"/>
      <c r="C35" s="23">
        <f>+C31+C32+C34</f>
        <v>9500000</v>
      </c>
      <c r="D35" s="23">
        <f t="shared" ref="D35:E35" si="6">+D31+D32+D34</f>
        <v>0</v>
      </c>
      <c r="E35" s="23">
        <f t="shared" si="6"/>
        <v>280500</v>
      </c>
      <c r="F35" s="23">
        <f>+F31+F32+F34</f>
        <v>9219500</v>
      </c>
      <c r="G35" s="23">
        <f>+G31+G32+G33+G34</f>
        <v>4326131</v>
      </c>
      <c r="H35" s="23">
        <f>+H31+H32+H33+H34</f>
        <v>0</v>
      </c>
      <c r="I35" s="24">
        <f>+I31+I32+I33+I34</f>
        <v>13545631</v>
      </c>
    </row>
    <row r="36" spans="1:9" x14ac:dyDescent="0.25">
      <c r="A36" s="64" t="s">
        <v>344</v>
      </c>
      <c r="B36" s="67" t="s">
        <v>345</v>
      </c>
      <c r="C36" s="69"/>
      <c r="D36" s="69"/>
      <c r="E36" s="69"/>
      <c r="F36" s="69"/>
      <c r="G36" s="69"/>
      <c r="H36" s="69"/>
      <c r="I36" s="69"/>
    </row>
    <row r="37" spans="1:9" ht="15.75" thickBot="1" x14ac:dyDescent="0.3">
      <c r="A37" s="65" t="s">
        <v>310</v>
      </c>
      <c r="B37" s="68" t="s">
        <v>346</v>
      </c>
      <c r="C37" s="54">
        <f>+'FID 544-03'!C18</f>
        <v>957166345</v>
      </c>
      <c r="D37" s="54">
        <f>+'FID 544-03'!D18</f>
        <v>26384999.620000001</v>
      </c>
      <c r="E37" s="54">
        <f>+'FID 544-03'!E18</f>
        <v>1192400</v>
      </c>
      <c r="F37" s="54">
        <f t="shared" ref="F37" si="7">+C37-D37-E37</f>
        <v>929588945.38</v>
      </c>
      <c r="G37" s="54">
        <f>+'FID 544-03'!G18</f>
        <v>0</v>
      </c>
      <c r="H37" s="54">
        <f>+'FID 544-03'!H18</f>
        <v>-7661470</v>
      </c>
      <c r="I37" s="54">
        <f t="shared" ref="I37" si="8">+F37+G37+H37</f>
        <v>921927475.38</v>
      </c>
    </row>
    <row r="38" spans="1:9" ht="15.75" thickBot="1" x14ac:dyDescent="0.3">
      <c r="A38" s="62" t="s">
        <v>59</v>
      </c>
      <c r="B38" s="66"/>
      <c r="C38" s="70">
        <f t="shared" ref="C38:I38" si="9">+C37</f>
        <v>957166345</v>
      </c>
      <c r="D38" s="70">
        <f t="shared" si="9"/>
        <v>26384999.620000001</v>
      </c>
      <c r="E38" s="70">
        <f t="shared" si="9"/>
        <v>1192400</v>
      </c>
      <c r="F38" s="70">
        <f t="shared" si="9"/>
        <v>929588945.38</v>
      </c>
      <c r="G38" s="70">
        <f t="shared" si="9"/>
        <v>0</v>
      </c>
      <c r="H38" s="70">
        <f t="shared" si="9"/>
        <v>-7661470</v>
      </c>
      <c r="I38" s="70">
        <f t="shared" si="9"/>
        <v>921927475.38</v>
      </c>
    </row>
    <row r="39" spans="1:9" x14ac:dyDescent="0.25">
      <c r="A39" s="2">
        <v>5</v>
      </c>
      <c r="B39" s="3" t="s">
        <v>81</v>
      </c>
      <c r="C39" s="13"/>
      <c r="D39" s="8"/>
      <c r="E39" s="71"/>
      <c r="F39" s="8"/>
      <c r="G39" s="8"/>
      <c r="H39" s="72"/>
      <c r="I39" s="8"/>
    </row>
    <row r="40" spans="1:9" x14ac:dyDescent="0.25">
      <c r="A40" s="12" t="s">
        <v>327</v>
      </c>
      <c r="B40" s="5" t="s">
        <v>328</v>
      </c>
      <c r="C40" s="6">
        <f>+'FID 544-016'!C25</f>
        <v>0</v>
      </c>
      <c r="D40" s="6">
        <f>+'FID 544-016'!D25</f>
        <v>0</v>
      </c>
      <c r="E40" s="6">
        <f>+'FID 544-016'!E25</f>
        <v>0</v>
      </c>
      <c r="F40" s="4">
        <f>+C40-D40-E40</f>
        <v>0</v>
      </c>
      <c r="G40" s="4">
        <f>+'FID 544-016'!G25</f>
        <v>57036000</v>
      </c>
      <c r="H40" s="11">
        <f>+'FID 544-016'!H25</f>
        <v>0</v>
      </c>
      <c r="I40" s="4">
        <f>+F40+G40+H40</f>
        <v>57036000</v>
      </c>
    </row>
    <row r="41" spans="1:9" x14ac:dyDescent="0.25">
      <c r="A41" s="12" t="s">
        <v>140</v>
      </c>
      <c r="B41" s="5" t="s">
        <v>141</v>
      </c>
      <c r="C41" s="6">
        <f>+'FID 544-016'!C26</f>
        <v>0</v>
      </c>
      <c r="D41" s="6">
        <f>+'FID 544-016'!D26</f>
        <v>0</v>
      </c>
      <c r="E41" s="6">
        <f>+'FID 544-016'!E26</f>
        <v>0</v>
      </c>
      <c r="F41" s="4">
        <f t="shared" ref="F41:F43" si="10">+C41-D41-E41</f>
        <v>0</v>
      </c>
      <c r="G41" s="4">
        <f>+'FID 544-016'!G26</f>
        <v>59946</v>
      </c>
      <c r="H41" s="11">
        <f>+'FID 544-016'!H26</f>
        <v>0</v>
      </c>
      <c r="I41" s="4">
        <f t="shared" ref="I41:I43" si="11">+F41+G41+H41</f>
        <v>59946</v>
      </c>
    </row>
    <row r="42" spans="1:9" x14ac:dyDescent="0.25">
      <c r="A42" s="12" t="s">
        <v>187</v>
      </c>
      <c r="B42" s="5" t="s">
        <v>347</v>
      </c>
      <c r="C42" s="6">
        <f>+'FID 544-016'!C27</f>
        <v>416130</v>
      </c>
      <c r="D42" s="6">
        <f>+'FID 544-016'!D27</f>
        <v>0</v>
      </c>
      <c r="E42" s="6">
        <f>+'FID 544-016'!E27</f>
        <v>0</v>
      </c>
      <c r="F42" s="4">
        <f t="shared" si="10"/>
        <v>416130</v>
      </c>
      <c r="G42" s="4">
        <f>+'FID 544-016'!G27</f>
        <v>0</v>
      </c>
      <c r="H42" s="11">
        <f>+'FID 544-016'!H27</f>
        <v>-278649.95999999996</v>
      </c>
      <c r="I42" s="4">
        <f t="shared" si="11"/>
        <v>137480.04000000004</v>
      </c>
    </row>
    <row r="43" spans="1:9" x14ac:dyDescent="0.25">
      <c r="A43" s="12" t="s">
        <v>82</v>
      </c>
      <c r="B43" s="5" t="s">
        <v>83</v>
      </c>
      <c r="C43" s="6">
        <f>+'FID 544-016'!C28</f>
        <v>6693000</v>
      </c>
      <c r="D43" s="6">
        <f>+'FID 544-016'!D28</f>
        <v>0</v>
      </c>
      <c r="E43" s="6">
        <f>+'FID 544-016'!E28</f>
        <v>0</v>
      </c>
      <c r="F43" s="4">
        <f t="shared" si="10"/>
        <v>6693000</v>
      </c>
      <c r="G43" s="4">
        <f>+'FID 544-016'!G28</f>
        <v>62383584.780000001</v>
      </c>
      <c r="H43" s="11">
        <f>+'FID 544-016'!H28</f>
        <v>0</v>
      </c>
      <c r="I43" s="4">
        <f t="shared" si="11"/>
        <v>69076584.780000001</v>
      </c>
    </row>
    <row r="44" spans="1:9" ht="15.75" thickBot="1" x14ac:dyDescent="0.3">
      <c r="A44" s="12" t="s">
        <v>84</v>
      </c>
      <c r="B44" s="63" t="s">
        <v>85</v>
      </c>
      <c r="C44" s="73">
        <f>+'FID 544-016'!C29</f>
        <v>0</v>
      </c>
      <c r="D44" s="73">
        <f>+'FID 544-016'!D29</f>
        <v>0</v>
      </c>
      <c r="E44" s="73">
        <f>+'FID 544-016'!E29</f>
        <v>0</v>
      </c>
      <c r="F44" s="55">
        <f>+C44-D44-E44</f>
        <v>0</v>
      </c>
      <c r="G44" s="55">
        <f>+'FID 544-016'!G29</f>
        <v>9195600</v>
      </c>
      <c r="H44" s="74">
        <f>+'FID 544-016'!H29</f>
        <v>0</v>
      </c>
      <c r="I44" s="55">
        <f>+F44+G44+H44</f>
        <v>9195600</v>
      </c>
    </row>
    <row r="45" spans="1:9" ht="15.75" thickBot="1" x14ac:dyDescent="0.3">
      <c r="A45" s="21" t="s">
        <v>59</v>
      </c>
      <c r="B45" s="22"/>
      <c r="C45" s="23">
        <f t="shared" ref="C45:I45" si="12">SUM(C40:C44)</f>
        <v>7109130</v>
      </c>
      <c r="D45" s="23">
        <f t="shared" si="12"/>
        <v>0</v>
      </c>
      <c r="E45" s="23">
        <f t="shared" si="12"/>
        <v>0</v>
      </c>
      <c r="F45" s="23">
        <f>SUM(F40:F44)</f>
        <v>7109130</v>
      </c>
      <c r="G45" s="23">
        <f t="shared" si="12"/>
        <v>128675130.78</v>
      </c>
      <c r="H45" s="23">
        <f t="shared" si="12"/>
        <v>-278649.95999999996</v>
      </c>
      <c r="I45" s="24">
        <f t="shared" si="12"/>
        <v>135505610.81999999</v>
      </c>
    </row>
    <row r="46" spans="1:9" x14ac:dyDescent="0.25">
      <c r="A46" s="92">
        <v>6</v>
      </c>
      <c r="B46" s="67" t="s">
        <v>86</v>
      </c>
      <c r="C46" s="69"/>
      <c r="D46" s="69"/>
      <c r="E46" s="69"/>
      <c r="F46" s="69"/>
      <c r="G46" s="69"/>
      <c r="H46" s="69"/>
      <c r="I46" s="69"/>
    </row>
    <row r="47" spans="1:9" ht="15.75" thickBot="1" x14ac:dyDescent="0.3">
      <c r="A47" s="93" t="s">
        <v>332</v>
      </c>
      <c r="B47" s="93" t="s">
        <v>351</v>
      </c>
      <c r="C47" s="94">
        <f>+'FID 544-02'!C27</f>
        <v>63629429</v>
      </c>
      <c r="D47" s="94">
        <f>+'FID 544-02'!D27</f>
        <v>0.29999999998835847</v>
      </c>
      <c r="E47" s="94">
        <f>+'FID 544-02'!E27</f>
        <v>484966.3</v>
      </c>
      <c r="F47" s="94">
        <f t="shared" ref="F47" si="13">+C47-D47-E47</f>
        <v>63144462.400000006</v>
      </c>
      <c r="G47" s="94">
        <f>+'FID 544-02'!G27</f>
        <v>0</v>
      </c>
      <c r="H47" s="94">
        <f>+'FID 544-02'!H27</f>
        <v>-10942487</v>
      </c>
      <c r="I47" s="94">
        <f t="shared" ref="I47" si="14">+F47+G47+H47</f>
        <v>52201975.400000006</v>
      </c>
    </row>
    <row r="48" spans="1:9" ht="15.75" thickBot="1" x14ac:dyDescent="0.3">
      <c r="A48" s="21" t="s">
        <v>59</v>
      </c>
      <c r="B48" s="22"/>
      <c r="C48" s="23">
        <f>+C47</f>
        <v>63629429</v>
      </c>
      <c r="D48" s="23">
        <f t="shared" ref="D48:F48" si="15">+D47</f>
        <v>0.29999999998835847</v>
      </c>
      <c r="E48" s="23">
        <f t="shared" si="15"/>
        <v>484966.3</v>
      </c>
      <c r="F48" s="23">
        <f t="shared" si="15"/>
        <v>63144462.400000006</v>
      </c>
      <c r="G48" s="49">
        <f>+G47</f>
        <v>0</v>
      </c>
      <c r="H48" s="49">
        <f t="shared" ref="H48:I48" si="16">+H47</f>
        <v>-10942487</v>
      </c>
      <c r="I48" s="50">
        <f t="shared" si="16"/>
        <v>52201975.400000006</v>
      </c>
    </row>
    <row r="49" spans="1:9" x14ac:dyDescent="0.25">
      <c r="A49" s="2">
        <v>9</v>
      </c>
      <c r="B49" s="3" t="s">
        <v>89</v>
      </c>
      <c r="C49" s="10"/>
      <c r="D49" s="10"/>
      <c r="E49" s="10"/>
      <c r="F49" s="7"/>
      <c r="G49" s="8"/>
      <c r="H49" s="8"/>
      <c r="I49" s="8"/>
    </row>
    <row r="50" spans="1:9" x14ac:dyDescent="0.25">
      <c r="A50" s="5" t="s">
        <v>358</v>
      </c>
      <c r="B50" s="5" t="s">
        <v>359</v>
      </c>
      <c r="C50" s="4">
        <f>+'FID 544-02'!C30</f>
        <v>0</v>
      </c>
      <c r="D50" s="4">
        <f>+'FID 544-02'!D30</f>
        <v>0</v>
      </c>
      <c r="E50" s="4">
        <f>+'FID 544-02'!E30</f>
        <v>0</v>
      </c>
      <c r="F50" s="6">
        <f>+C50-D50-E50</f>
        <v>0</v>
      </c>
      <c r="G50" s="75">
        <f>+'FID 544-02'!G30</f>
        <v>10982487</v>
      </c>
      <c r="H50" s="75">
        <f>+'FID 544-02'!H30</f>
        <v>-10982487</v>
      </c>
      <c r="I50" s="75">
        <f>+F50+G50+H50</f>
        <v>0</v>
      </c>
    </row>
    <row r="51" spans="1:9" ht="15.75" thickBot="1" x14ac:dyDescent="0.3">
      <c r="A51" s="97" t="s">
        <v>90</v>
      </c>
      <c r="B51" s="89" t="s">
        <v>91</v>
      </c>
      <c r="C51" s="91">
        <f>+'FID 544-016'!C32</f>
        <v>240000000</v>
      </c>
      <c r="D51" s="91">
        <f>+'FID 544-016'!D32</f>
        <v>0</v>
      </c>
      <c r="E51" s="91">
        <f>+'FID 544-016'!E32</f>
        <v>0</v>
      </c>
      <c r="F51" s="90">
        <f>+C51-D51-E51</f>
        <v>240000000</v>
      </c>
      <c r="G51" s="54">
        <f>+'FID 544-016'!G32</f>
        <v>0</v>
      </c>
      <c r="H51" s="54">
        <f>+'FID 544-016'!H32</f>
        <v>-239999922</v>
      </c>
      <c r="I51" s="54">
        <f>+F51+G51+H51</f>
        <v>78</v>
      </c>
    </row>
    <row r="52" spans="1:9" ht="15.75" thickBot="1" x14ac:dyDescent="0.3">
      <c r="A52" s="21" t="s">
        <v>59</v>
      </c>
      <c r="B52" s="22"/>
      <c r="C52" s="24">
        <f>SUM(C50:C51)</f>
        <v>240000000</v>
      </c>
      <c r="D52" s="24">
        <f t="shared" ref="D52:E52" si="17">SUM(D50:D51)</f>
        <v>0</v>
      </c>
      <c r="E52" s="24">
        <f t="shared" si="17"/>
        <v>0</v>
      </c>
      <c r="F52" s="24">
        <f>SUM(F50:F51)</f>
        <v>240000000</v>
      </c>
      <c r="G52" s="52">
        <f>SUM(G50:G51)</f>
        <v>10982487</v>
      </c>
      <c r="H52" s="52">
        <f>SUM(H50:H51)</f>
        <v>-250982409</v>
      </c>
      <c r="I52" s="52">
        <f t="shared" ref="I52" si="18">SUM(I50:I51)</f>
        <v>78</v>
      </c>
    </row>
    <row r="53" spans="1:9" ht="15.75" thickBot="1" x14ac:dyDescent="0.3">
      <c r="A53" s="21" t="s">
        <v>92</v>
      </c>
      <c r="B53" s="22"/>
      <c r="C53" s="23">
        <f t="shared" ref="C53:I53" si="19">+C29+C35+C38+C52+C48+C45</f>
        <v>2715531814</v>
      </c>
      <c r="D53" s="23">
        <f t="shared" si="19"/>
        <v>262476242.42000002</v>
      </c>
      <c r="E53" s="23">
        <f t="shared" si="19"/>
        <v>5128854.6499999994</v>
      </c>
      <c r="F53" s="23">
        <f>+F29+F35+F38+F52+F48+F45</f>
        <v>2447926716.9299998</v>
      </c>
      <c r="G53" s="23">
        <f t="shared" si="19"/>
        <v>702595605.65999997</v>
      </c>
      <c r="H53" s="23">
        <f t="shared" si="19"/>
        <v>-702595605.66000009</v>
      </c>
      <c r="I53" s="24">
        <f t="shared" si="19"/>
        <v>2447926716.9300003</v>
      </c>
    </row>
    <row r="54" spans="1:9" ht="12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ht="12" customHeight="1" x14ac:dyDescent="0.25">
      <c r="A55" s="26"/>
      <c r="B55" s="27"/>
      <c r="G55" s="56"/>
      <c r="I55" s="56"/>
    </row>
    <row r="56" spans="1:9" ht="12" customHeight="1" thickBot="1" x14ac:dyDescent="0.3">
      <c r="A56" s="26" t="s">
        <v>99</v>
      </c>
      <c r="B56" s="28"/>
    </row>
    <row r="57" spans="1:9" ht="12" customHeight="1" x14ac:dyDescent="0.25">
      <c r="A57" s="29"/>
      <c r="B57" s="29" t="s">
        <v>100</v>
      </c>
      <c r="G57" s="96"/>
      <c r="H57" s="96"/>
    </row>
    <row r="58" spans="1:9" ht="12" customHeight="1" x14ac:dyDescent="0.25">
      <c r="A58" s="29"/>
      <c r="B58" s="29"/>
      <c r="G58" s="56"/>
    </row>
    <row r="59" spans="1:9" ht="12" customHeight="1" x14ac:dyDescent="0.25">
      <c r="A59" s="26"/>
      <c r="B59" s="27"/>
      <c r="G59" s="56"/>
    </row>
    <row r="60" spans="1:9" ht="12" customHeight="1" thickBot="1" x14ac:dyDescent="0.3">
      <c r="A60" s="26" t="s">
        <v>93</v>
      </c>
      <c r="B60" s="28"/>
      <c r="G60" s="56"/>
    </row>
    <row r="61" spans="1:9" ht="12" customHeight="1" x14ac:dyDescent="0.25">
      <c r="A61" s="29"/>
      <c r="B61" s="29" t="s">
        <v>94</v>
      </c>
      <c r="H61" s="56"/>
    </row>
    <row r="62" spans="1:9" ht="12" customHeight="1" x14ac:dyDescent="0.25">
      <c r="A62" s="29"/>
      <c r="B62" s="29"/>
    </row>
    <row r="63" spans="1:9" ht="12" customHeight="1" x14ac:dyDescent="0.25">
      <c r="A63" s="29"/>
      <c r="B63" s="29"/>
    </row>
    <row r="64" spans="1:9" ht="12" customHeight="1" thickBot="1" x14ac:dyDescent="0.3">
      <c r="A64" s="26" t="s">
        <v>95</v>
      </c>
      <c r="B64" s="28"/>
    </row>
    <row r="65" spans="1:2" ht="12" customHeight="1" x14ac:dyDescent="0.25">
      <c r="A65" s="29"/>
      <c r="B65" s="29" t="s">
        <v>96</v>
      </c>
    </row>
    <row r="66" spans="1:2" ht="12" customHeight="1" x14ac:dyDescent="0.25">
      <c r="A66" s="30"/>
      <c r="B66" s="30"/>
    </row>
    <row r="67" spans="1:2" x14ac:dyDescent="0.25">
      <c r="A67" s="16"/>
      <c r="B67" s="16"/>
    </row>
  </sheetData>
  <mergeCells count="8">
    <mergeCell ref="A1:I1"/>
    <mergeCell ref="A2:I2"/>
    <mergeCell ref="A8:B10"/>
    <mergeCell ref="C8:F9"/>
    <mergeCell ref="G8:I8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16" workbookViewId="0">
      <selection activeCell="B4" sqref="B4"/>
    </sheetView>
  </sheetViews>
  <sheetFormatPr baseColWidth="10" defaultRowHeight="15" x14ac:dyDescent="0.25"/>
  <cols>
    <col min="1" max="1" width="10.5703125" style="1" customWidth="1"/>
    <col min="2" max="2" width="44.28515625" style="1" customWidth="1"/>
    <col min="3" max="3" width="15.42578125" style="1" customWidth="1"/>
    <col min="4" max="4" width="15.85546875" style="1" customWidth="1"/>
    <col min="5" max="5" width="16" style="1" customWidth="1"/>
    <col min="6" max="6" width="14.7109375" style="1" customWidth="1"/>
    <col min="7" max="8" width="14.5703125" style="1" customWidth="1"/>
    <col min="9" max="9" width="22.28515625" style="1" customWidth="1"/>
    <col min="10" max="16384" width="11.42578125" style="1"/>
  </cols>
  <sheetData>
    <row r="1" spans="1:9" ht="1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9" ht="18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</row>
    <row r="3" spans="1:9" ht="6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8" x14ac:dyDescent="0.25">
      <c r="A4" s="31" t="s">
        <v>104</v>
      </c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1" t="s">
        <v>369</v>
      </c>
      <c r="B5" s="31"/>
      <c r="C5" s="31"/>
      <c r="D5" s="31"/>
      <c r="E5" s="31"/>
      <c r="F5" s="31"/>
      <c r="G5" s="31"/>
      <c r="H5" s="31"/>
      <c r="I5" s="31"/>
    </row>
    <row r="6" spans="1:9" ht="6.75" customHeight="1" thickBot="1" x14ac:dyDescent="0.3">
      <c r="A6" s="31"/>
      <c r="B6" s="31"/>
      <c r="C6" s="31"/>
      <c r="D6" s="31"/>
      <c r="E6" s="31"/>
      <c r="F6" s="31"/>
      <c r="G6" s="31"/>
      <c r="H6" s="31"/>
      <c r="I6" s="31"/>
    </row>
    <row r="7" spans="1:9" s="145" customFormat="1" ht="12" customHeight="1" thickBot="1" x14ac:dyDescent="0.25">
      <c r="A7" s="171" t="s">
        <v>4</v>
      </c>
      <c r="B7" s="172"/>
      <c r="C7" s="177" t="s">
        <v>30</v>
      </c>
      <c r="D7" s="178"/>
      <c r="E7" s="178"/>
      <c r="F7" s="179"/>
      <c r="G7" s="183" t="s">
        <v>29</v>
      </c>
      <c r="H7" s="183"/>
      <c r="I7" s="184"/>
    </row>
    <row r="8" spans="1:9" s="145" customFormat="1" ht="12" customHeight="1" thickBot="1" x14ac:dyDescent="0.2">
      <c r="A8" s="173"/>
      <c r="B8" s="174"/>
      <c r="C8" s="180"/>
      <c r="D8" s="181"/>
      <c r="E8" s="181"/>
      <c r="F8" s="182"/>
      <c r="G8" s="185" t="s">
        <v>31</v>
      </c>
      <c r="H8" s="185" t="s">
        <v>32</v>
      </c>
      <c r="I8" s="185" t="s">
        <v>33</v>
      </c>
    </row>
    <row r="9" spans="1:9" s="145" customFormat="1" ht="12" customHeight="1" thickBot="1" x14ac:dyDescent="0.25">
      <c r="A9" s="175"/>
      <c r="B9" s="176"/>
      <c r="C9" s="98" t="s">
        <v>34</v>
      </c>
      <c r="D9" s="99" t="s">
        <v>35</v>
      </c>
      <c r="E9" s="100" t="s">
        <v>36</v>
      </c>
      <c r="F9" s="101" t="s">
        <v>37</v>
      </c>
      <c r="G9" s="186"/>
      <c r="H9" s="186"/>
      <c r="I9" s="186"/>
    </row>
    <row r="10" spans="1:9" s="145" customFormat="1" ht="12" customHeight="1" x14ac:dyDescent="0.2">
      <c r="A10" s="102">
        <v>1</v>
      </c>
      <c r="B10" s="103" t="s">
        <v>38</v>
      </c>
      <c r="C10" s="104"/>
      <c r="D10" s="104"/>
      <c r="E10" s="104"/>
      <c r="F10" s="104"/>
      <c r="G10" s="105"/>
      <c r="H10" s="104"/>
      <c r="I10" s="104"/>
    </row>
    <row r="11" spans="1:9" s="145" customFormat="1" ht="12" customHeight="1" x14ac:dyDescent="0.2">
      <c r="A11" s="106" t="s">
        <v>47</v>
      </c>
      <c r="B11" s="107" t="s">
        <v>48</v>
      </c>
      <c r="C11" s="104">
        <v>53415000</v>
      </c>
      <c r="D11" s="104">
        <v>0</v>
      </c>
      <c r="E11" s="104">
        <v>2686104.57</v>
      </c>
      <c r="F11" s="104">
        <f t="shared" ref="F11:F25" si="0">+C11-D11-E11</f>
        <v>50728895.43</v>
      </c>
      <c r="G11" s="105"/>
      <c r="H11" s="104">
        <v>-120000</v>
      </c>
      <c r="I11" s="104">
        <f t="shared" ref="I11:I25" si="1">+F11+G11+H11</f>
        <v>50608895.43</v>
      </c>
    </row>
    <row r="12" spans="1:9" s="145" customFormat="1" ht="12" customHeight="1" x14ac:dyDescent="0.2">
      <c r="A12" s="106" t="s">
        <v>171</v>
      </c>
      <c r="B12" s="107" t="s">
        <v>172</v>
      </c>
      <c r="C12" s="104">
        <v>200000</v>
      </c>
      <c r="D12" s="104">
        <v>0</v>
      </c>
      <c r="E12" s="104">
        <v>0</v>
      </c>
      <c r="F12" s="104">
        <f t="shared" si="0"/>
        <v>200000</v>
      </c>
      <c r="G12" s="105">
        <v>500000</v>
      </c>
      <c r="H12" s="104"/>
      <c r="I12" s="104">
        <f t="shared" si="1"/>
        <v>700000</v>
      </c>
    </row>
    <row r="13" spans="1:9" s="145" customFormat="1" ht="12" customHeight="1" x14ac:dyDescent="0.2">
      <c r="A13" s="106" t="s">
        <v>148</v>
      </c>
      <c r="B13" s="107" t="s">
        <v>149</v>
      </c>
      <c r="C13" s="104">
        <v>24546000</v>
      </c>
      <c r="D13" s="104">
        <v>0</v>
      </c>
      <c r="E13" s="104">
        <v>0</v>
      </c>
      <c r="F13" s="104">
        <f t="shared" si="0"/>
        <v>24546000</v>
      </c>
      <c r="G13" s="105">
        <v>587500</v>
      </c>
      <c r="H13" s="104">
        <v>-4222750</v>
      </c>
      <c r="I13" s="104">
        <f t="shared" si="1"/>
        <v>20910750</v>
      </c>
    </row>
    <row r="14" spans="1:9" s="145" customFormat="1" ht="12" customHeight="1" x14ac:dyDescent="0.2">
      <c r="A14" s="106" t="s">
        <v>244</v>
      </c>
      <c r="B14" s="107" t="s">
        <v>245</v>
      </c>
      <c r="C14" s="104">
        <v>1165400</v>
      </c>
      <c r="D14" s="104">
        <v>0</v>
      </c>
      <c r="E14" s="104">
        <v>0</v>
      </c>
      <c r="F14" s="104">
        <f t="shared" si="0"/>
        <v>1165400</v>
      </c>
      <c r="G14" s="105">
        <v>375000</v>
      </c>
      <c r="H14" s="104"/>
      <c r="I14" s="104">
        <f t="shared" si="1"/>
        <v>1540400</v>
      </c>
    </row>
    <row r="15" spans="1:9" s="145" customFormat="1" ht="12" customHeight="1" x14ac:dyDescent="0.2">
      <c r="A15" s="106" t="s">
        <v>157</v>
      </c>
      <c r="B15" s="107" t="s">
        <v>158</v>
      </c>
      <c r="C15" s="104">
        <v>500000</v>
      </c>
      <c r="D15" s="104">
        <v>0</v>
      </c>
      <c r="E15" s="104">
        <v>0</v>
      </c>
      <c r="F15" s="104">
        <f t="shared" si="0"/>
        <v>500000</v>
      </c>
      <c r="G15" s="105">
        <v>600000</v>
      </c>
      <c r="H15" s="104"/>
      <c r="I15" s="104">
        <f t="shared" si="1"/>
        <v>1100000</v>
      </c>
    </row>
    <row r="16" spans="1:9" s="145" customFormat="1" ht="12" customHeight="1" x14ac:dyDescent="0.2">
      <c r="A16" s="106" t="s">
        <v>179</v>
      </c>
      <c r="B16" s="107" t="s">
        <v>341</v>
      </c>
      <c r="C16" s="104">
        <v>3000000</v>
      </c>
      <c r="D16" s="104">
        <v>0</v>
      </c>
      <c r="E16" s="104">
        <v>0</v>
      </c>
      <c r="F16" s="104">
        <f t="shared" si="0"/>
        <v>3000000</v>
      </c>
      <c r="G16" s="105"/>
      <c r="H16" s="104">
        <v>-1500000</v>
      </c>
      <c r="I16" s="104">
        <f t="shared" si="1"/>
        <v>1500000</v>
      </c>
    </row>
    <row r="17" spans="1:9" s="145" customFormat="1" ht="12" customHeight="1" x14ac:dyDescent="0.2">
      <c r="A17" s="106" t="s">
        <v>362</v>
      </c>
      <c r="B17" s="107" t="s">
        <v>364</v>
      </c>
      <c r="C17" s="104">
        <v>16848000</v>
      </c>
      <c r="D17" s="104">
        <v>0</v>
      </c>
      <c r="E17" s="104">
        <v>1027128.4900000001</v>
      </c>
      <c r="F17" s="104">
        <f t="shared" si="0"/>
        <v>15820871.51</v>
      </c>
      <c r="G17" s="105">
        <v>3500000</v>
      </c>
      <c r="H17" s="104"/>
      <c r="I17" s="104">
        <f t="shared" si="1"/>
        <v>19320871.509999998</v>
      </c>
    </row>
    <row r="18" spans="1:9" s="145" customFormat="1" ht="12" customHeight="1" x14ac:dyDescent="0.2">
      <c r="A18" s="106" t="s">
        <v>211</v>
      </c>
      <c r="B18" s="107" t="s">
        <v>212</v>
      </c>
      <c r="C18" s="104">
        <v>27600000</v>
      </c>
      <c r="D18" s="104">
        <v>0</v>
      </c>
      <c r="E18" s="104">
        <v>0</v>
      </c>
      <c r="F18" s="104">
        <f t="shared" si="0"/>
        <v>27600000</v>
      </c>
      <c r="G18" s="105">
        <v>6500000</v>
      </c>
      <c r="H18" s="104"/>
      <c r="I18" s="104">
        <f t="shared" si="1"/>
        <v>34100000</v>
      </c>
    </row>
    <row r="19" spans="1:9" s="145" customFormat="1" ht="12" customHeight="1" x14ac:dyDescent="0.2">
      <c r="A19" s="106" t="s">
        <v>53</v>
      </c>
      <c r="B19" s="107" t="s">
        <v>54</v>
      </c>
      <c r="C19" s="104">
        <v>56460000</v>
      </c>
      <c r="D19" s="104">
        <v>0</v>
      </c>
      <c r="E19" s="104">
        <v>4492898.49</v>
      </c>
      <c r="F19" s="104">
        <f t="shared" si="0"/>
        <v>51967101.509999998</v>
      </c>
      <c r="G19" s="105">
        <v>1364000</v>
      </c>
      <c r="H19" s="104"/>
      <c r="I19" s="104">
        <f t="shared" si="1"/>
        <v>53331101.509999998</v>
      </c>
    </row>
    <row r="20" spans="1:9" s="145" customFormat="1" ht="12" customHeight="1" x14ac:dyDescent="0.2">
      <c r="A20" s="106" t="s">
        <v>55</v>
      </c>
      <c r="B20" s="107" t="s">
        <v>56</v>
      </c>
      <c r="C20" s="104">
        <v>12225000</v>
      </c>
      <c r="D20" s="104">
        <v>0</v>
      </c>
      <c r="E20" s="104">
        <v>54720</v>
      </c>
      <c r="F20" s="104">
        <f t="shared" si="0"/>
        <v>12170280</v>
      </c>
      <c r="G20" s="105">
        <v>4800000</v>
      </c>
      <c r="H20" s="104">
        <v>-5000000</v>
      </c>
      <c r="I20" s="104">
        <f t="shared" si="1"/>
        <v>11970280</v>
      </c>
    </row>
    <row r="21" spans="1:9" s="145" customFormat="1" ht="12" customHeight="1" x14ac:dyDescent="0.2">
      <c r="A21" s="106" t="s">
        <v>108</v>
      </c>
      <c r="B21" s="107" t="s">
        <v>109</v>
      </c>
      <c r="C21" s="104">
        <v>35382500</v>
      </c>
      <c r="D21" s="104">
        <v>0</v>
      </c>
      <c r="E21" s="104">
        <v>1062800</v>
      </c>
      <c r="F21" s="104">
        <f t="shared" si="0"/>
        <v>34319700</v>
      </c>
      <c r="G21" s="105">
        <v>1000000</v>
      </c>
      <c r="H21" s="104"/>
      <c r="I21" s="104">
        <f t="shared" si="1"/>
        <v>35319700</v>
      </c>
    </row>
    <row r="22" spans="1:9" s="145" customFormat="1" ht="12" customHeight="1" x14ac:dyDescent="0.2">
      <c r="A22" s="106" t="s">
        <v>57</v>
      </c>
      <c r="B22" s="107" t="s">
        <v>58</v>
      </c>
      <c r="C22" s="104">
        <v>26600000</v>
      </c>
      <c r="D22" s="104">
        <v>0</v>
      </c>
      <c r="E22" s="104">
        <v>1134</v>
      </c>
      <c r="F22" s="104">
        <f t="shared" si="0"/>
        <v>26598866</v>
      </c>
      <c r="G22" s="105">
        <v>660000</v>
      </c>
      <c r="H22" s="104"/>
      <c r="I22" s="104">
        <f t="shared" si="1"/>
        <v>27258866</v>
      </c>
    </row>
    <row r="23" spans="1:9" s="145" customFormat="1" ht="12" customHeight="1" x14ac:dyDescent="0.2">
      <c r="A23" s="106" t="s">
        <v>134</v>
      </c>
      <c r="B23" s="107" t="s">
        <v>135</v>
      </c>
      <c r="C23" s="104">
        <v>1150000</v>
      </c>
      <c r="D23" s="104">
        <v>0</v>
      </c>
      <c r="E23" s="104">
        <v>0</v>
      </c>
      <c r="F23" s="104">
        <f t="shared" ref="F23:F24" si="2">+C23-D23-E23</f>
        <v>1150000</v>
      </c>
      <c r="G23" s="105">
        <v>250000</v>
      </c>
      <c r="H23" s="104"/>
      <c r="I23" s="104">
        <f t="shared" si="1"/>
        <v>1400000</v>
      </c>
    </row>
    <row r="24" spans="1:9" s="145" customFormat="1" ht="12" customHeight="1" x14ac:dyDescent="0.2">
      <c r="A24" s="106" t="s">
        <v>301</v>
      </c>
      <c r="B24" s="107" t="s">
        <v>302</v>
      </c>
      <c r="C24" s="104">
        <v>812500</v>
      </c>
      <c r="D24" s="104">
        <v>0</v>
      </c>
      <c r="E24" s="104">
        <v>0</v>
      </c>
      <c r="F24" s="104">
        <f t="shared" si="2"/>
        <v>812500</v>
      </c>
      <c r="G24" s="105">
        <v>150000</v>
      </c>
      <c r="H24" s="104"/>
      <c r="I24" s="104">
        <f t="shared" si="1"/>
        <v>962500</v>
      </c>
    </row>
    <row r="25" spans="1:9" s="145" customFormat="1" ht="12" customHeight="1" thickBot="1" x14ac:dyDescent="0.25">
      <c r="A25" s="106" t="s">
        <v>325</v>
      </c>
      <c r="B25" s="107" t="s">
        <v>326</v>
      </c>
      <c r="C25" s="104">
        <v>200000</v>
      </c>
      <c r="D25" s="104">
        <v>0</v>
      </c>
      <c r="E25" s="104">
        <v>463163</v>
      </c>
      <c r="F25" s="104">
        <f t="shared" si="0"/>
        <v>-263163</v>
      </c>
      <c r="G25" s="105">
        <v>465000</v>
      </c>
      <c r="H25" s="104"/>
      <c r="I25" s="104">
        <f t="shared" si="1"/>
        <v>201837</v>
      </c>
    </row>
    <row r="26" spans="1:9" s="145" customFormat="1" ht="12" customHeight="1" thickBot="1" x14ac:dyDescent="0.25">
      <c r="A26" s="108" t="s">
        <v>59</v>
      </c>
      <c r="B26" s="109"/>
      <c r="C26" s="110">
        <f t="shared" ref="C26:H26" si="3">SUM(C6:C25)</f>
        <v>260104400</v>
      </c>
      <c r="D26" s="110">
        <f t="shared" si="3"/>
        <v>0</v>
      </c>
      <c r="E26" s="110">
        <f t="shared" si="3"/>
        <v>9787948.5500000007</v>
      </c>
      <c r="F26" s="111">
        <f>SUM(F6:F25)</f>
        <v>250316451.45000002</v>
      </c>
      <c r="G26" s="112">
        <f t="shared" si="3"/>
        <v>20751500</v>
      </c>
      <c r="H26" s="110">
        <f t="shared" si="3"/>
        <v>-10842750</v>
      </c>
      <c r="I26" s="111">
        <f>SUM(I6:I25)</f>
        <v>260225201.44999999</v>
      </c>
    </row>
    <row r="27" spans="1:9" s="145" customFormat="1" ht="12" customHeight="1" x14ac:dyDescent="0.2">
      <c r="A27" s="102">
        <v>2</v>
      </c>
      <c r="B27" s="103" t="s">
        <v>60</v>
      </c>
      <c r="C27" s="104"/>
      <c r="D27" s="104"/>
      <c r="E27" s="104"/>
      <c r="F27" s="104"/>
      <c r="G27" s="105"/>
      <c r="H27" s="104"/>
      <c r="I27" s="104"/>
    </row>
    <row r="28" spans="1:9" s="145" customFormat="1" ht="12" customHeight="1" x14ac:dyDescent="0.2">
      <c r="A28" s="106" t="s">
        <v>124</v>
      </c>
      <c r="B28" s="107" t="s">
        <v>125</v>
      </c>
      <c r="C28" s="104">
        <v>48000</v>
      </c>
      <c r="D28" s="104">
        <v>0</v>
      </c>
      <c r="E28" s="104">
        <v>0</v>
      </c>
      <c r="F28" s="104">
        <f t="shared" ref="F28:F37" si="4">+C28-D28-E28</f>
        <v>48000</v>
      </c>
      <c r="G28" s="105">
        <v>110000</v>
      </c>
      <c r="H28" s="104"/>
      <c r="I28" s="104">
        <f t="shared" ref="I28:I37" si="5">+F28+G28+H28</f>
        <v>158000</v>
      </c>
    </row>
    <row r="29" spans="1:9" s="145" customFormat="1" ht="12" customHeight="1" x14ac:dyDescent="0.2">
      <c r="A29" s="106" t="s">
        <v>63</v>
      </c>
      <c r="B29" s="107" t="s">
        <v>64</v>
      </c>
      <c r="C29" s="104">
        <v>310000</v>
      </c>
      <c r="D29" s="104">
        <v>0</v>
      </c>
      <c r="E29" s="104">
        <v>0</v>
      </c>
      <c r="F29" s="104">
        <f t="shared" si="4"/>
        <v>310000</v>
      </c>
      <c r="G29" s="105">
        <v>1012750</v>
      </c>
      <c r="H29" s="104"/>
      <c r="I29" s="104">
        <f t="shared" si="5"/>
        <v>1322750</v>
      </c>
    </row>
    <row r="30" spans="1:9" s="145" customFormat="1" ht="12" customHeight="1" x14ac:dyDescent="0.2">
      <c r="A30" s="106" t="s">
        <v>67</v>
      </c>
      <c r="B30" s="107" t="s">
        <v>68</v>
      </c>
      <c r="C30" s="104">
        <v>961395</v>
      </c>
      <c r="D30" s="104">
        <v>0</v>
      </c>
      <c r="E30" s="104">
        <v>0</v>
      </c>
      <c r="F30" s="104">
        <f t="shared" si="4"/>
        <v>961395</v>
      </c>
      <c r="G30" s="105">
        <v>550000</v>
      </c>
      <c r="H30" s="104"/>
      <c r="I30" s="104">
        <f t="shared" si="5"/>
        <v>1511395</v>
      </c>
    </row>
    <row r="31" spans="1:9" s="145" customFormat="1" ht="12" customHeight="1" x14ac:dyDescent="0.2">
      <c r="A31" s="106" t="s">
        <v>69</v>
      </c>
      <c r="B31" s="107" t="s">
        <v>70</v>
      </c>
      <c r="C31" s="113">
        <v>3120000</v>
      </c>
      <c r="D31" s="113">
        <v>0</v>
      </c>
      <c r="E31" s="113">
        <v>0</v>
      </c>
      <c r="F31" s="104">
        <f t="shared" si="4"/>
        <v>3120000</v>
      </c>
      <c r="G31" s="105">
        <v>500000</v>
      </c>
      <c r="H31" s="104"/>
      <c r="I31" s="104">
        <f t="shared" si="5"/>
        <v>3620000</v>
      </c>
    </row>
    <row r="32" spans="1:9" s="145" customFormat="1" ht="12" customHeight="1" x14ac:dyDescent="0.2">
      <c r="A32" s="106" t="s">
        <v>363</v>
      </c>
      <c r="B32" s="107" t="s">
        <v>365</v>
      </c>
      <c r="C32" s="113">
        <v>1810000</v>
      </c>
      <c r="D32" s="113">
        <v>0</v>
      </c>
      <c r="E32" s="113">
        <v>0</v>
      </c>
      <c r="F32" s="104">
        <f t="shared" si="4"/>
        <v>1810000</v>
      </c>
      <c r="G32" s="105">
        <v>200000</v>
      </c>
      <c r="H32" s="104"/>
      <c r="I32" s="104">
        <f t="shared" si="5"/>
        <v>2010000</v>
      </c>
    </row>
    <row r="33" spans="1:9" s="145" customFormat="1" ht="12" customHeight="1" x14ac:dyDescent="0.2">
      <c r="A33" s="106" t="s">
        <v>71</v>
      </c>
      <c r="B33" s="107" t="s">
        <v>72</v>
      </c>
      <c r="C33" s="113">
        <v>4328500</v>
      </c>
      <c r="D33" s="113">
        <v>0</v>
      </c>
      <c r="E33" s="113">
        <v>0</v>
      </c>
      <c r="F33" s="104">
        <f t="shared" si="4"/>
        <v>4328500</v>
      </c>
      <c r="G33" s="105">
        <v>1960000</v>
      </c>
      <c r="H33" s="104"/>
      <c r="I33" s="104">
        <f t="shared" si="5"/>
        <v>6288500</v>
      </c>
    </row>
    <row r="34" spans="1:9" s="145" customFormat="1" ht="12" customHeight="1" x14ac:dyDescent="0.2">
      <c r="A34" s="106" t="s">
        <v>73</v>
      </c>
      <c r="B34" s="107" t="s">
        <v>74</v>
      </c>
      <c r="C34" s="113">
        <v>3960000</v>
      </c>
      <c r="D34" s="113">
        <v>0</v>
      </c>
      <c r="E34" s="113">
        <v>0</v>
      </c>
      <c r="F34" s="104">
        <f t="shared" si="4"/>
        <v>3960000</v>
      </c>
      <c r="G34" s="105">
        <v>2300000</v>
      </c>
      <c r="H34" s="104"/>
      <c r="I34" s="104">
        <f t="shared" si="5"/>
        <v>6260000</v>
      </c>
    </row>
    <row r="35" spans="1:9" s="145" customFormat="1" ht="12" customHeight="1" x14ac:dyDescent="0.2">
      <c r="A35" s="106" t="s">
        <v>75</v>
      </c>
      <c r="B35" s="107" t="s">
        <v>76</v>
      </c>
      <c r="C35" s="113">
        <v>691500</v>
      </c>
      <c r="D35" s="113">
        <v>0</v>
      </c>
      <c r="E35" s="113">
        <v>0</v>
      </c>
      <c r="F35" s="104">
        <f t="shared" si="4"/>
        <v>691500</v>
      </c>
      <c r="G35" s="105"/>
      <c r="H35" s="104">
        <v>-320000</v>
      </c>
      <c r="I35" s="104">
        <f t="shared" si="5"/>
        <v>371500</v>
      </c>
    </row>
    <row r="36" spans="1:9" s="145" customFormat="1" ht="12" customHeight="1" x14ac:dyDescent="0.2">
      <c r="A36" s="106" t="s">
        <v>77</v>
      </c>
      <c r="B36" s="107" t="s">
        <v>78</v>
      </c>
      <c r="C36" s="113">
        <v>375000</v>
      </c>
      <c r="D36" s="113">
        <v>0</v>
      </c>
      <c r="E36" s="113">
        <v>0</v>
      </c>
      <c r="F36" s="104">
        <f t="shared" si="4"/>
        <v>375000</v>
      </c>
      <c r="G36" s="105">
        <v>575000</v>
      </c>
      <c r="H36" s="104"/>
      <c r="I36" s="104">
        <f t="shared" si="5"/>
        <v>950000</v>
      </c>
    </row>
    <row r="37" spans="1:9" s="145" customFormat="1" ht="12" customHeight="1" thickBot="1" x14ac:dyDescent="0.25">
      <c r="A37" s="106" t="s">
        <v>79</v>
      </c>
      <c r="B37" s="107" t="s">
        <v>80</v>
      </c>
      <c r="C37" s="113">
        <v>967500</v>
      </c>
      <c r="D37" s="113">
        <v>0</v>
      </c>
      <c r="E37" s="113">
        <v>0</v>
      </c>
      <c r="F37" s="104">
        <f t="shared" si="4"/>
        <v>967500</v>
      </c>
      <c r="G37" s="105">
        <v>560000</v>
      </c>
      <c r="H37" s="104">
        <v>-267500</v>
      </c>
      <c r="I37" s="104">
        <f t="shared" si="5"/>
        <v>1260000</v>
      </c>
    </row>
    <row r="38" spans="1:9" s="145" customFormat="1" ht="12" customHeight="1" thickBot="1" x14ac:dyDescent="0.25">
      <c r="A38" s="108" t="s">
        <v>59</v>
      </c>
      <c r="B38" s="109"/>
      <c r="C38" s="110">
        <f t="shared" ref="C38:I38" si="6">SUM(C28:C37)</f>
        <v>16571895</v>
      </c>
      <c r="D38" s="110">
        <f t="shared" si="6"/>
        <v>0</v>
      </c>
      <c r="E38" s="110">
        <f t="shared" si="6"/>
        <v>0</v>
      </c>
      <c r="F38" s="110">
        <f t="shared" si="6"/>
        <v>16571895</v>
      </c>
      <c r="G38" s="110">
        <f t="shared" si="6"/>
        <v>7767750</v>
      </c>
      <c r="H38" s="110">
        <f t="shared" si="6"/>
        <v>-587500</v>
      </c>
      <c r="I38" s="111">
        <f t="shared" si="6"/>
        <v>23752145</v>
      </c>
    </row>
    <row r="39" spans="1:9" s="145" customFormat="1" ht="12" customHeight="1" x14ac:dyDescent="0.2">
      <c r="A39" s="102">
        <v>5</v>
      </c>
      <c r="B39" s="103" t="s">
        <v>81</v>
      </c>
      <c r="C39" s="114"/>
      <c r="D39" s="115"/>
      <c r="E39" s="116"/>
      <c r="F39" s="116"/>
      <c r="G39" s="117"/>
      <c r="H39" s="118"/>
      <c r="I39" s="118"/>
    </row>
    <row r="40" spans="1:9" s="145" customFormat="1" ht="12" customHeight="1" x14ac:dyDescent="0.2">
      <c r="A40" s="106" t="s">
        <v>140</v>
      </c>
      <c r="B40" s="107" t="s">
        <v>141</v>
      </c>
      <c r="C40" s="113">
        <v>8650000</v>
      </c>
      <c r="D40" s="113">
        <v>0</v>
      </c>
      <c r="E40" s="104">
        <v>0</v>
      </c>
      <c r="F40" s="104">
        <f>+C40-D40-E40</f>
        <v>8650000</v>
      </c>
      <c r="G40" s="105">
        <v>700000</v>
      </c>
      <c r="H40" s="104"/>
      <c r="I40" s="104">
        <f t="shared" ref="I40:I45" si="7">+F40+G40+H40</f>
        <v>9350000</v>
      </c>
    </row>
    <row r="41" spans="1:9" s="145" customFormat="1" ht="12" customHeight="1" x14ac:dyDescent="0.2">
      <c r="A41" s="106" t="s">
        <v>187</v>
      </c>
      <c r="B41" s="107" t="s">
        <v>347</v>
      </c>
      <c r="C41" s="113">
        <v>14914725</v>
      </c>
      <c r="D41" s="113">
        <v>0</v>
      </c>
      <c r="E41" s="104">
        <v>0</v>
      </c>
      <c r="F41" s="104">
        <f>+C41-D41-E41</f>
        <v>14914725</v>
      </c>
      <c r="G41" s="105">
        <v>8600000</v>
      </c>
      <c r="H41" s="104">
        <v>-600000</v>
      </c>
      <c r="I41" s="104">
        <f t="shared" si="7"/>
        <v>22914725</v>
      </c>
    </row>
    <row r="42" spans="1:9" s="145" customFormat="1" ht="12" customHeight="1" x14ac:dyDescent="0.2">
      <c r="A42" s="106" t="s">
        <v>82</v>
      </c>
      <c r="B42" s="107" t="s">
        <v>83</v>
      </c>
      <c r="C42" s="113">
        <v>78200000</v>
      </c>
      <c r="D42" s="113">
        <v>0</v>
      </c>
      <c r="E42" s="104">
        <v>0</v>
      </c>
      <c r="F42" s="104">
        <f>+C42-D42-E42</f>
        <v>78200000</v>
      </c>
      <c r="G42" s="105">
        <v>7700000</v>
      </c>
      <c r="H42" s="104"/>
      <c r="I42" s="104">
        <f t="shared" si="7"/>
        <v>85900000</v>
      </c>
    </row>
    <row r="43" spans="1:9" s="145" customFormat="1" ht="12" customHeight="1" x14ac:dyDescent="0.2">
      <c r="A43" s="106" t="s">
        <v>143</v>
      </c>
      <c r="B43" s="107" t="s">
        <v>144</v>
      </c>
      <c r="C43" s="113">
        <v>1910000</v>
      </c>
      <c r="D43" s="113">
        <v>0</v>
      </c>
      <c r="E43" s="104">
        <v>0</v>
      </c>
      <c r="F43" s="104">
        <f t="shared" ref="F43" si="8">+C43-D43-E43</f>
        <v>1910000</v>
      </c>
      <c r="G43" s="105">
        <v>1600000</v>
      </c>
      <c r="H43" s="104"/>
      <c r="I43" s="104">
        <f t="shared" si="7"/>
        <v>3510000</v>
      </c>
    </row>
    <row r="44" spans="1:9" s="145" customFormat="1" ht="12" customHeight="1" x14ac:dyDescent="0.2">
      <c r="A44" s="106" t="s">
        <v>291</v>
      </c>
      <c r="B44" s="107" t="s">
        <v>292</v>
      </c>
      <c r="C44" s="113">
        <v>6956995</v>
      </c>
      <c r="D44" s="113">
        <v>0</v>
      </c>
      <c r="E44" s="104">
        <v>0</v>
      </c>
      <c r="F44" s="104">
        <f>+C44-D44-E44</f>
        <v>6956995</v>
      </c>
      <c r="G44" s="105">
        <v>1800000</v>
      </c>
      <c r="H44" s="104"/>
      <c r="I44" s="104">
        <f t="shared" si="7"/>
        <v>8756995</v>
      </c>
    </row>
    <row r="45" spans="1:9" s="145" customFormat="1" ht="12" customHeight="1" thickBot="1" x14ac:dyDescent="0.25">
      <c r="A45" s="119" t="s">
        <v>84</v>
      </c>
      <c r="B45" s="120" t="s">
        <v>85</v>
      </c>
      <c r="C45" s="121">
        <v>39517000</v>
      </c>
      <c r="D45" s="121">
        <v>0</v>
      </c>
      <c r="E45" s="122">
        <v>0</v>
      </c>
      <c r="F45" s="122">
        <f>+C45-D45-E45</f>
        <v>39517000</v>
      </c>
      <c r="G45" s="123"/>
      <c r="H45" s="121">
        <f>-GETPIVOTDATA("Suma de DISMINUCION",SIPP!$B$3,"SUBPARTIDA","5.99.03")</f>
        <v>0</v>
      </c>
      <c r="I45" s="124">
        <f t="shared" si="7"/>
        <v>39517000</v>
      </c>
    </row>
    <row r="46" spans="1:9" s="145" customFormat="1" ht="12" customHeight="1" thickBot="1" x14ac:dyDescent="0.25">
      <c r="A46" s="108" t="s">
        <v>59</v>
      </c>
      <c r="B46" s="109"/>
      <c r="C46" s="110">
        <f>SUM(C40:C45)</f>
        <v>150148720</v>
      </c>
      <c r="D46" s="110">
        <f t="shared" ref="D46:E46" si="9">SUM(D40:D44)</f>
        <v>0</v>
      </c>
      <c r="E46" s="110">
        <f t="shared" si="9"/>
        <v>0</v>
      </c>
      <c r="F46" s="110">
        <f>SUM(F40:F45)</f>
        <v>150148720</v>
      </c>
      <c r="G46" s="110">
        <f>SUM(G40:G45)</f>
        <v>20400000</v>
      </c>
      <c r="H46" s="110">
        <f>SUM(H40:H45)</f>
        <v>-600000</v>
      </c>
      <c r="I46" s="111">
        <f>SUM(I40:I45)</f>
        <v>169948720</v>
      </c>
    </row>
    <row r="47" spans="1:9" s="145" customFormat="1" ht="12" customHeight="1" x14ac:dyDescent="0.2">
      <c r="A47" s="102">
        <v>6</v>
      </c>
      <c r="B47" s="125" t="s">
        <v>86</v>
      </c>
      <c r="C47" s="116"/>
      <c r="D47" s="116"/>
      <c r="E47" s="116"/>
      <c r="F47" s="116"/>
      <c r="G47" s="126"/>
      <c r="H47" s="126"/>
      <c r="I47" s="126"/>
    </row>
    <row r="48" spans="1:9" s="145" customFormat="1" ht="12" customHeight="1" x14ac:dyDescent="0.2">
      <c r="A48" s="127" t="s">
        <v>87</v>
      </c>
      <c r="B48" s="128" t="s">
        <v>88</v>
      </c>
      <c r="C48" s="118">
        <v>16802042985</v>
      </c>
      <c r="D48" s="118">
        <v>0</v>
      </c>
      <c r="E48" s="118">
        <v>1519701788.6700003</v>
      </c>
      <c r="F48" s="118">
        <f>+C48-D48-E48</f>
        <v>15282341196.33</v>
      </c>
      <c r="G48" s="104">
        <v>1300000</v>
      </c>
      <c r="H48" s="104"/>
      <c r="I48" s="104">
        <f t="shared" ref="I48:I51" si="10">+F48+G48+H48</f>
        <v>15283641196.33</v>
      </c>
    </row>
    <row r="49" spans="1:9" s="145" customFormat="1" ht="12" customHeight="1" x14ac:dyDescent="0.2">
      <c r="A49" s="106" t="s">
        <v>332</v>
      </c>
      <c r="B49" s="129" t="s">
        <v>351</v>
      </c>
      <c r="C49" s="104">
        <v>32000000</v>
      </c>
      <c r="D49" s="104">
        <v>0</v>
      </c>
      <c r="E49" s="104">
        <v>0</v>
      </c>
      <c r="F49" s="104">
        <f>+C49-D49-E49</f>
        <v>32000000</v>
      </c>
      <c r="G49" s="130">
        <v>670637</v>
      </c>
      <c r="H49" s="130"/>
      <c r="I49" s="130">
        <f t="shared" si="10"/>
        <v>32670637</v>
      </c>
    </row>
    <row r="50" spans="1:9" s="145" customFormat="1" ht="12" customHeight="1" x14ac:dyDescent="0.2">
      <c r="A50" s="131" t="s">
        <v>355</v>
      </c>
      <c r="B50" s="132" t="s">
        <v>356</v>
      </c>
      <c r="C50" s="104">
        <v>0</v>
      </c>
      <c r="D50" s="104">
        <v>0</v>
      </c>
      <c r="E50" s="104">
        <v>0</v>
      </c>
      <c r="F50" s="104">
        <f>+C50-D50-E50</f>
        <v>0</v>
      </c>
      <c r="G50" s="130">
        <v>1500000</v>
      </c>
      <c r="H50" s="130"/>
      <c r="I50" s="130">
        <f t="shared" si="10"/>
        <v>1500000</v>
      </c>
    </row>
    <row r="51" spans="1:9" s="145" customFormat="1" ht="12" customHeight="1" thickBot="1" x14ac:dyDescent="0.25">
      <c r="A51" s="131" t="s">
        <v>162</v>
      </c>
      <c r="B51" s="132" t="s">
        <v>163</v>
      </c>
      <c r="C51" s="122">
        <v>30096675</v>
      </c>
      <c r="D51" s="122">
        <v>0</v>
      </c>
      <c r="E51" s="122">
        <v>0</v>
      </c>
      <c r="F51" s="122">
        <f>+C51-D51-E51</f>
        <v>30096675</v>
      </c>
      <c r="G51" s="133">
        <v>11552648</v>
      </c>
      <c r="H51" s="133"/>
      <c r="I51" s="133">
        <f t="shared" si="10"/>
        <v>41649323</v>
      </c>
    </row>
    <row r="52" spans="1:9" s="145" customFormat="1" ht="12" customHeight="1" thickBot="1" x14ac:dyDescent="0.25">
      <c r="A52" s="134" t="s">
        <v>59</v>
      </c>
      <c r="B52" s="135"/>
      <c r="C52" s="110">
        <f>+C48+C49+C50+C51</f>
        <v>16864139660</v>
      </c>
      <c r="D52" s="110">
        <f t="shared" ref="D52:E52" si="11">+D48+D49+D50+D51</f>
        <v>0</v>
      </c>
      <c r="E52" s="110">
        <f t="shared" si="11"/>
        <v>1519701788.6700003</v>
      </c>
      <c r="F52" s="110">
        <f>+F48+F49+F50+F51</f>
        <v>15344437871.33</v>
      </c>
      <c r="G52" s="136">
        <f>+G48+G49+G50+G51</f>
        <v>15023285</v>
      </c>
      <c r="H52" s="136">
        <f t="shared" ref="H52" si="12">+H48+H49+H50+H51</f>
        <v>0</v>
      </c>
      <c r="I52" s="137">
        <f>+I48+I49+I50+I51</f>
        <v>15359461156.33</v>
      </c>
    </row>
    <row r="53" spans="1:9" s="145" customFormat="1" ht="12" customHeight="1" x14ac:dyDescent="0.2">
      <c r="A53" s="102">
        <v>9</v>
      </c>
      <c r="B53" s="103" t="s">
        <v>89</v>
      </c>
      <c r="C53" s="118"/>
      <c r="D53" s="118"/>
      <c r="E53" s="118"/>
      <c r="F53" s="114"/>
      <c r="G53" s="138"/>
      <c r="H53" s="139"/>
      <c r="I53" s="140"/>
    </row>
    <row r="54" spans="1:9" s="145" customFormat="1" ht="12" customHeight="1" thickBot="1" x14ac:dyDescent="0.25">
      <c r="A54" s="107" t="s">
        <v>358</v>
      </c>
      <c r="B54" s="107" t="s">
        <v>359</v>
      </c>
      <c r="C54" s="118">
        <v>492732410</v>
      </c>
      <c r="D54" s="118">
        <v>0</v>
      </c>
      <c r="E54" s="118">
        <v>0</v>
      </c>
      <c r="F54" s="114">
        <f>+C54-D54-E54</f>
        <v>492732410</v>
      </c>
      <c r="G54" s="141" t="e">
        <f>+GETPIVOTDATA("Suma de AUMENTO",SIPP!$B$3,"SUBPARTIDA","9.02.01")</f>
        <v>#REF!</v>
      </c>
      <c r="H54" s="142" t="e">
        <f>-GETPIVOTDATA("Suma de DISMINUCION",SIPP!$B$3,"SUBPARTIDA","9.02.01")</f>
        <v>#REF!</v>
      </c>
      <c r="I54" s="143" t="e">
        <f t="shared" ref="I54" si="13">+F54+G54+H54</f>
        <v>#REF!</v>
      </c>
    </row>
    <row r="55" spans="1:9" s="145" customFormat="1" ht="12" customHeight="1" thickBot="1" x14ac:dyDescent="0.25">
      <c r="A55" s="108" t="s">
        <v>59</v>
      </c>
      <c r="B55" s="109"/>
      <c r="C55" s="111">
        <f>+C54</f>
        <v>492732410</v>
      </c>
      <c r="D55" s="111">
        <f t="shared" ref="D55:F55" si="14">+D54</f>
        <v>0</v>
      </c>
      <c r="E55" s="111">
        <f t="shared" si="14"/>
        <v>0</v>
      </c>
      <c r="F55" s="111">
        <f t="shared" si="14"/>
        <v>492732410</v>
      </c>
      <c r="G55" s="144" t="e">
        <f>+G54</f>
        <v>#REF!</v>
      </c>
      <c r="H55" s="144" t="e">
        <f t="shared" ref="H55:I55" si="15">+H54</f>
        <v>#REF!</v>
      </c>
      <c r="I55" s="144" t="e">
        <f t="shared" si="15"/>
        <v>#REF!</v>
      </c>
    </row>
    <row r="56" spans="1:9" s="145" customFormat="1" ht="12" customHeight="1" thickBot="1" x14ac:dyDescent="0.25">
      <c r="A56" s="108" t="s">
        <v>92</v>
      </c>
      <c r="B56" s="109"/>
      <c r="C56" s="110">
        <f t="shared" ref="C56:I56" si="16">+C26+C38+C52+C55+C46</f>
        <v>17783697085</v>
      </c>
      <c r="D56" s="110">
        <f t="shared" si="16"/>
        <v>0</v>
      </c>
      <c r="E56" s="110">
        <f t="shared" si="16"/>
        <v>1529489737.2200003</v>
      </c>
      <c r="F56" s="110">
        <f t="shared" si="16"/>
        <v>16254207347.780001</v>
      </c>
      <c r="G56" s="110" t="e">
        <f t="shared" si="16"/>
        <v>#REF!</v>
      </c>
      <c r="H56" s="110" t="e">
        <f t="shared" si="16"/>
        <v>#REF!</v>
      </c>
      <c r="I56" s="111" t="e">
        <f t="shared" si="16"/>
        <v>#REF!</v>
      </c>
    </row>
    <row r="57" spans="1:9" ht="6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2" customHeight="1" x14ac:dyDescent="0.25">
      <c r="A58" s="26"/>
      <c r="B58" s="27"/>
      <c r="H58" s="56"/>
      <c r="I58" s="56"/>
    </row>
    <row r="59" spans="1:9" ht="12" customHeight="1" thickBot="1" x14ac:dyDescent="0.3">
      <c r="A59" s="26" t="s">
        <v>99</v>
      </c>
      <c r="B59" s="28"/>
      <c r="G59" s="56"/>
    </row>
    <row r="60" spans="1:9" ht="12" customHeight="1" x14ac:dyDescent="0.25">
      <c r="A60" s="29"/>
      <c r="B60" s="29" t="s">
        <v>100</v>
      </c>
    </row>
    <row r="61" spans="1:9" ht="9" customHeight="1" x14ac:dyDescent="0.25">
      <c r="A61" s="29"/>
      <c r="B61" s="29"/>
    </row>
    <row r="62" spans="1:9" ht="12" customHeight="1" x14ac:dyDescent="0.25">
      <c r="A62" s="26"/>
      <c r="B62" s="27"/>
    </row>
    <row r="63" spans="1:9" ht="12" customHeight="1" thickBot="1" x14ac:dyDescent="0.3">
      <c r="A63" s="26" t="s">
        <v>93</v>
      </c>
      <c r="B63" s="28"/>
    </row>
    <row r="64" spans="1:9" ht="12" customHeight="1" x14ac:dyDescent="0.25">
      <c r="A64" s="29"/>
      <c r="B64" s="29" t="s">
        <v>94</v>
      </c>
    </row>
    <row r="65" spans="1:2" ht="8.25" customHeight="1" x14ac:dyDescent="0.25">
      <c r="A65" s="29"/>
      <c r="B65" s="29"/>
    </row>
    <row r="66" spans="1:2" ht="12" customHeight="1" x14ac:dyDescent="0.25">
      <c r="A66" s="29"/>
      <c r="B66" s="29"/>
    </row>
    <row r="67" spans="1:2" ht="12" customHeight="1" thickBot="1" x14ac:dyDescent="0.3">
      <c r="A67" s="26" t="s">
        <v>95</v>
      </c>
      <c r="B67" s="28"/>
    </row>
    <row r="68" spans="1:2" ht="12" customHeight="1" x14ac:dyDescent="0.25">
      <c r="A68" s="29"/>
      <c r="B68" s="29" t="s">
        <v>96</v>
      </c>
    </row>
    <row r="69" spans="1:2" ht="12" customHeight="1" x14ac:dyDescent="0.25">
      <c r="A69" s="30"/>
      <c r="B69" s="30"/>
    </row>
    <row r="70" spans="1:2" x14ac:dyDescent="0.25">
      <c r="A70" s="16"/>
      <c r="B70" s="16"/>
    </row>
  </sheetData>
  <mergeCells count="8">
    <mergeCell ref="A1:I1"/>
    <mergeCell ref="A2:I2"/>
    <mergeCell ref="A7:B9"/>
    <mergeCell ref="C7:F8"/>
    <mergeCell ref="G7:I7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4" sqref="B4"/>
    </sheetView>
  </sheetViews>
  <sheetFormatPr baseColWidth="10" defaultRowHeight="15" x14ac:dyDescent="0.25"/>
  <cols>
    <col min="2" max="2" width="17.5703125" customWidth="1"/>
    <col min="3" max="3" width="21.7109375" customWidth="1"/>
    <col min="4" max="4" width="18.5703125" customWidth="1"/>
    <col min="5" max="5" width="22" customWidth="1"/>
    <col min="6" max="6" width="15.140625" style="81" bestFit="1" customWidth="1"/>
    <col min="7" max="7" width="15.28515625" style="81" bestFit="1" customWidth="1"/>
    <col min="8" max="8" width="15.140625" style="81" bestFit="1" customWidth="1"/>
    <col min="9" max="9" width="11.42578125" style="81"/>
  </cols>
  <sheetData>
    <row r="1" spans="2:5" x14ac:dyDescent="0.25">
      <c r="B1" s="47" t="s">
        <v>3</v>
      </c>
      <c r="C1" t="s">
        <v>515</v>
      </c>
    </row>
    <row r="2" spans="2:5" x14ac:dyDescent="0.25">
      <c r="B2" s="47" t="s">
        <v>15</v>
      </c>
      <c r="C2" t="s">
        <v>192</v>
      </c>
    </row>
    <row r="4" spans="2:5" x14ac:dyDescent="0.25">
      <c r="C4" s="47" t="s">
        <v>368</v>
      </c>
    </row>
    <row r="5" spans="2:5" x14ac:dyDescent="0.25">
      <c r="B5" s="47" t="s">
        <v>337</v>
      </c>
      <c r="C5" t="s">
        <v>352</v>
      </c>
      <c r="D5" t="s">
        <v>340</v>
      </c>
      <c r="E5" t="s">
        <v>339</v>
      </c>
    </row>
    <row r="6" spans="2:5" x14ac:dyDescent="0.25">
      <c r="B6" s="48" t="s">
        <v>39</v>
      </c>
      <c r="C6" s="57">
        <v>5820000</v>
      </c>
      <c r="D6" s="57">
        <v>5820000</v>
      </c>
      <c r="E6" s="60"/>
    </row>
    <row r="7" spans="2:5" x14ac:dyDescent="0.25">
      <c r="B7" s="48" t="s">
        <v>244</v>
      </c>
      <c r="C7" s="57">
        <v>-3492000</v>
      </c>
      <c r="D7" s="57">
        <v>2328000</v>
      </c>
      <c r="E7" s="60">
        <v>5820000</v>
      </c>
    </row>
    <row r="8" spans="2:5" x14ac:dyDescent="0.25">
      <c r="B8" s="48" t="s">
        <v>257</v>
      </c>
      <c r="C8" s="57">
        <v>4656000</v>
      </c>
      <c r="D8" s="57">
        <v>4656000</v>
      </c>
      <c r="E8" s="60"/>
    </row>
    <row r="9" spans="2:5" x14ac:dyDescent="0.25">
      <c r="B9" s="48" t="s">
        <v>51</v>
      </c>
      <c r="C9" s="57">
        <v>-127315841</v>
      </c>
      <c r="D9" s="57">
        <v>243005370</v>
      </c>
      <c r="E9" s="60">
        <v>370321211</v>
      </c>
    </row>
    <row r="10" spans="2:5" x14ac:dyDescent="0.25">
      <c r="B10" s="48" t="s">
        <v>208</v>
      </c>
      <c r="C10" s="57">
        <v>-2256862</v>
      </c>
      <c r="D10" s="57">
        <v>54332517</v>
      </c>
      <c r="E10" s="60">
        <v>56589379</v>
      </c>
    </row>
    <row r="11" spans="2:5" x14ac:dyDescent="0.25">
      <c r="B11" s="48" t="s">
        <v>211</v>
      </c>
      <c r="C11" s="57">
        <v>29100000</v>
      </c>
      <c r="D11" s="57">
        <v>29100000</v>
      </c>
      <c r="E11" s="60"/>
    </row>
    <row r="12" spans="2:5" x14ac:dyDescent="0.25">
      <c r="B12" s="48" t="s">
        <v>55</v>
      </c>
      <c r="C12" s="57">
        <v>202099500</v>
      </c>
      <c r="D12" s="57">
        <v>202099500</v>
      </c>
      <c r="E12" s="60"/>
    </row>
    <row r="13" spans="2:5" x14ac:dyDescent="0.25">
      <c r="B13" s="48" t="s">
        <v>262</v>
      </c>
      <c r="C13" s="57">
        <v>2910000</v>
      </c>
      <c r="D13" s="57">
        <v>2910000</v>
      </c>
      <c r="E13" s="60"/>
    </row>
    <row r="14" spans="2:5" x14ac:dyDescent="0.25">
      <c r="B14" s="48" t="s">
        <v>65</v>
      </c>
      <c r="C14" s="57">
        <v>82644</v>
      </c>
      <c r="D14" s="57">
        <v>82644</v>
      </c>
      <c r="E14" s="60"/>
    </row>
    <row r="15" spans="2:5" x14ac:dyDescent="0.25">
      <c r="B15" s="48" t="s">
        <v>327</v>
      </c>
      <c r="C15" s="57">
        <v>57036000</v>
      </c>
      <c r="D15" s="57">
        <v>57036000</v>
      </c>
      <c r="E15" s="60"/>
    </row>
    <row r="16" spans="2:5" x14ac:dyDescent="0.25">
      <c r="B16" s="48" t="s">
        <v>140</v>
      </c>
      <c r="C16" s="57">
        <v>59946</v>
      </c>
      <c r="D16" s="57">
        <v>59946</v>
      </c>
      <c r="E16" s="60"/>
    </row>
    <row r="17" spans="2:5" x14ac:dyDescent="0.25">
      <c r="B17" s="48" t="s">
        <v>187</v>
      </c>
      <c r="C17" s="57">
        <v>-278650</v>
      </c>
      <c r="D17" s="57"/>
      <c r="E17" s="60">
        <v>278650</v>
      </c>
    </row>
    <row r="18" spans="2:5" x14ac:dyDescent="0.25">
      <c r="B18" s="48" t="s">
        <v>82</v>
      </c>
      <c r="C18" s="57">
        <v>62383585</v>
      </c>
      <c r="D18" s="57">
        <v>62383585</v>
      </c>
      <c r="E18" s="60"/>
    </row>
    <row r="19" spans="2:5" x14ac:dyDescent="0.25">
      <c r="B19" s="48" t="s">
        <v>84</v>
      </c>
      <c r="C19" s="57">
        <v>9195600</v>
      </c>
      <c r="D19" s="57">
        <v>9195600</v>
      </c>
      <c r="E19" s="60"/>
    </row>
    <row r="20" spans="2:5" x14ac:dyDescent="0.25">
      <c r="B20" s="48" t="s">
        <v>90</v>
      </c>
      <c r="C20" s="57">
        <v>-239999922</v>
      </c>
      <c r="D20" s="57"/>
      <c r="E20" s="60">
        <v>239999922</v>
      </c>
    </row>
    <row r="21" spans="2:5" x14ac:dyDescent="0.25">
      <c r="B21" s="48" t="s">
        <v>338</v>
      </c>
      <c r="C21" s="57">
        <v>0</v>
      </c>
      <c r="D21" s="57">
        <v>673009162</v>
      </c>
      <c r="E21" s="60">
        <v>673009162</v>
      </c>
    </row>
    <row r="38" spans="5:5" x14ac:dyDescent="0.25">
      <c r="E38">
        <f>+GETPIVOTDATA("Suma de DISMINUCION",$B$3)-'B.D MODIFICACIÓN'!M227</f>
        <v>643422718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37" sqref="E37"/>
    </sheetView>
  </sheetViews>
  <sheetFormatPr baseColWidth="10" defaultRowHeight="15" x14ac:dyDescent="0.25"/>
  <cols>
    <col min="1" max="1" width="25.28515625" bestFit="1" customWidth="1"/>
    <col min="2" max="2" width="22" customWidth="1"/>
    <col min="3" max="3" width="18.5703125" customWidth="1"/>
    <col min="4" max="4" width="22" customWidth="1"/>
    <col min="5" max="5" width="18.5703125" customWidth="1"/>
    <col min="6" max="6" width="22" customWidth="1"/>
    <col min="7" max="7" width="18.5703125" customWidth="1"/>
    <col min="8" max="8" width="22" customWidth="1"/>
    <col min="9" max="9" width="18.5703125" customWidth="1"/>
    <col min="10" max="10" width="27" customWidth="1"/>
    <col min="11" max="11" width="23.5703125" customWidth="1"/>
  </cols>
  <sheetData>
    <row r="1" spans="1:3" x14ac:dyDescent="0.25">
      <c r="A1" s="47" t="s">
        <v>3</v>
      </c>
      <c r="B1" t="s">
        <v>105</v>
      </c>
    </row>
    <row r="3" spans="1:3" x14ac:dyDescent="0.25">
      <c r="A3" s="47" t="s">
        <v>337</v>
      </c>
      <c r="B3" t="s">
        <v>339</v>
      </c>
      <c r="C3" t="s">
        <v>340</v>
      </c>
    </row>
    <row r="4" spans="1:3" x14ac:dyDescent="0.25">
      <c r="A4" s="48" t="s">
        <v>106</v>
      </c>
      <c r="B4" s="83">
        <v>10842750</v>
      </c>
      <c r="C4" s="84">
        <v>20751500</v>
      </c>
    </row>
    <row r="5" spans="1:3" x14ac:dyDescent="0.25">
      <c r="A5" s="48" t="s">
        <v>120</v>
      </c>
      <c r="B5" s="83">
        <v>587500</v>
      </c>
      <c r="C5" s="84">
        <v>7767750</v>
      </c>
    </row>
    <row r="6" spans="1:3" x14ac:dyDescent="0.25">
      <c r="A6" s="48" t="s">
        <v>138</v>
      </c>
      <c r="B6" s="83">
        <v>11673000</v>
      </c>
      <c r="C6" s="84">
        <v>20400000</v>
      </c>
    </row>
    <row r="7" spans="1:3" x14ac:dyDescent="0.25">
      <c r="A7" s="48" t="s">
        <v>153</v>
      </c>
      <c r="B7" s="83"/>
      <c r="C7" s="84">
        <v>15023285</v>
      </c>
    </row>
    <row r="8" spans="1:3" x14ac:dyDescent="0.25">
      <c r="A8" s="48" t="s">
        <v>272</v>
      </c>
      <c r="B8" s="83">
        <v>86239311</v>
      </c>
      <c r="C8" s="84">
        <v>45400026</v>
      </c>
    </row>
    <row r="9" spans="1:3" x14ac:dyDescent="0.25">
      <c r="A9" s="48" t="s">
        <v>338</v>
      </c>
      <c r="B9" s="83">
        <v>109342561</v>
      </c>
      <c r="C9" s="84">
        <v>109342561</v>
      </c>
    </row>
    <row r="12" spans="1:3" x14ac:dyDescent="0.25">
      <c r="B12" s="81">
        <v>702595606</v>
      </c>
      <c r="C12" s="81">
        <v>702595606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248"/>
  <sheetViews>
    <sheetView tabSelected="1" workbookViewId="0">
      <pane ySplit="7" topLeftCell="A150" activePane="bottomLeft" state="frozen"/>
      <selection pane="bottomLeft" activeCell="P198" sqref="P198"/>
    </sheetView>
  </sheetViews>
  <sheetFormatPr baseColWidth="10" defaultRowHeight="15" x14ac:dyDescent="0.25"/>
  <cols>
    <col min="1" max="1" width="13.5703125" style="1" bestFit="1" customWidth="1"/>
    <col min="2" max="2" width="24.42578125" style="1" customWidth="1"/>
    <col min="3" max="3" width="46.7109375" style="1" customWidth="1"/>
    <col min="4" max="4" width="16.5703125" style="1" bestFit="1" customWidth="1"/>
    <col min="5" max="5" width="57.42578125" style="1" bestFit="1" customWidth="1"/>
    <col min="6" max="6" width="14.85546875" style="1" customWidth="1"/>
    <col min="7" max="7" width="13.7109375" style="1" customWidth="1"/>
    <col min="8" max="8" width="13.140625" style="1" customWidth="1"/>
    <col min="9" max="9" width="19.28515625" style="1" bestFit="1" customWidth="1"/>
    <col min="10" max="10" width="12.140625" style="1" customWidth="1"/>
    <col min="11" max="11" width="16.42578125" style="1" customWidth="1"/>
    <col min="12" max="12" width="17" style="85" bestFit="1" customWidth="1"/>
    <col min="13" max="13" width="15.42578125" style="85" customWidth="1"/>
    <col min="14" max="14" width="15.28515625" style="85" bestFit="1" customWidth="1"/>
    <col min="15" max="15" width="23.140625" style="1" customWidth="1"/>
    <col min="16" max="16" width="31.5703125" style="1" bestFit="1" customWidth="1"/>
    <col min="17" max="17" width="210.5703125" style="1" bestFit="1" customWidth="1"/>
    <col min="18" max="19" width="11.42578125" style="1"/>
    <col min="20" max="20" width="14.7109375" style="1" customWidth="1"/>
    <col min="21" max="21" width="35.28515625" style="1" bestFit="1" customWidth="1"/>
    <col min="22" max="23" width="11.42578125" style="1"/>
    <col min="24" max="24" width="29" style="1" bestFit="1" customWidth="1"/>
    <col min="25" max="25" width="32.42578125" style="1" bestFit="1" customWidth="1"/>
    <col min="26" max="16384" width="11.42578125" style="1"/>
  </cols>
  <sheetData>
    <row r="1" spans="1:25" x14ac:dyDescent="0.25">
      <c r="A1" s="187" t="s">
        <v>0</v>
      </c>
      <c r="B1" s="187"/>
      <c r="C1" s="187"/>
      <c r="D1" s="187"/>
      <c r="E1" s="187"/>
    </row>
    <row r="2" spans="1:25" x14ac:dyDescent="0.25">
      <c r="A2" s="187" t="s">
        <v>1</v>
      </c>
      <c r="B2" s="187"/>
      <c r="C2" s="187"/>
      <c r="D2" s="187"/>
      <c r="E2" s="187"/>
    </row>
    <row r="3" spans="1:25" x14ac:dyDescent="0.25">
      <c r="A3" s="187" t="s">
        <v>2</v>
      </c>
      <c r="B3" s="187"/>
      <c r="C3" s="187"/>
      <c r="D3" s="187"/>
      <c r="E3" s="187"/>
    </row>
    <row r="6" spans="1:25" ht="15.75" thickBot="1" x14ac:dyDescent="0.3"/>
    <row r="7" spans="1:25" ht="39" thickBot="1" x14ac:dyDescent="0.3">
      <c r="A7" s="40" t="s">
        <v>3</v>
      </c>
      <c r="B7" s="37" t="s">
        <v>4</v>
      </c>
      <c r="C7" s="37" t="s">
        <v>5</v>
      </c>
      <c r="D7" s="37" t="s">
        <v>6</v>
      </c>
      <c r="E7" s="37" t="s">
        <v>7</v>
      </c>
      <c r="F7" s="37" t="s">
        <v>8</v>
      </c>
      <c r="G7" s="37" t="s">
        <v>9</v>
      </c>
      <c r="H7" s="38" t="s">
        <v>10</v>
      </c>
      <c r="I7" s="37" t="s">
        <v>11</v>
      </c>
      <c r="J7" s="37" t="s">
        <v>12</v>
      </c>
      <c r="K7" s="37" t="s">
        <v>13</v>
      </c>
      <c r="L7" s="86" t="s">
        <v>14</v>
      </c>
      <c r="M7" s="86" t="s">
        <v>21</v>
      </c>
      <c r="N7" s="86" t="s">
        <v>22</v>
      </c>
      <c r="O7" s="37" t="s">
        <v>15</v>
      </c>
      <c r="P7" s="37" t="s">
        <v>16</v>
      </c>
      <c r="Q7" s="37" t="s">
        <v>17</v>
      </c>
      <c r="R7" s="37" t="s">
        <v>23</v>
      </c>
      <c r="S7" s="37" t="s">
        <v>24</v>
      </c>
      <c r="T7" s="33" t="s">
        <v>119</v>
      </c>
      <c r="U7" s="37" t="s">
        <v>25</v>
      </c>
      <c r="V7" s="37" t="s">
        <v>18</v>
      </c>
      <c r="W7" s="37" t="s">
        <v>19</v>
      </c>
      <c r="X7" s="39" t="s">
        <v>20</v>
      </c>
      <c r="Y7" s="42" t="s">
        <v>275</v>
      </c>
    </row>
    <row r="8" spans="1:25" hidden="1" x14ac:dyDescent="0.25">
      <c r="A8" s="34" t="s">
        <v>105</v>
      </c>
      <c r="B8" s="35" t="s">
        <v>106</v>
      </c>
      <c r="C8" s="35" t="s">
        <v>107</v>
      </c>
      <c r="D8" s="35" t="s">
        <v>108</v>
      </c>
      <c r="E8" s="35" t="s">
        <v>109</v>
      </c>
      <c r="F8" s="35" t="s">
        <v>110</v>
      </c>
      <c r="G8" s="35" t="s">
        <v>111</v>
      </c>
      <c r="H8" s="35" t="s">
        <v>112</v>
      </c>
      <c r="I8" s="35" t="s">
        <v>113</v>
      </c>
      <c r="J8" s="41"/>
      <c r="K8" s="41"/>
      <c r="L8" s="87">
        <v>1000000</v>
      </c>
      <c r="M8" s="87"/>
      <c r="N8" s="87">
        <v>1000000</v>
      </c>
      <c r="O8" s="35" t="s">
        <v>114</v>
      </c>
      <c r="P8" s="35" t="s">
        <v>115</v>
      </c>
      <c r="Q8" s="35" t="s">
        <v>116</v>
      </c>
      <c r="R8" s="35" t="s">
        <v>117</v>
      </c>
      <c r="S8" s="35"/>
      <c r="T8" s="36" t="s">
        <v>118</v>
      </c>
      <c r="U8" s="35" t="s">
        <v>142</v>
      </c>
      <c r="V8" s="35"/>
      <c r="W8" s="35"/>
      <c r="X8" s="35" t="s">
        <v>146</v>
      </c>
      <c r="Y8" s="35" t="s">
        <v>372</v>
      </c>
    </row>
    <row r="9" spans="1:25" hidden="1" x14ac:dyDescent="0.25">
      <c r="A9" s="34" t="s">
        <v>105</v>
      </c>
      <c r="B9" s="35" t="s">
        <v>106</v>
      </c>
      <c r="C9" s="35" t="s">
        <v>176</v>
      </c>
      <c r="D9" s="35" t="s">
        <v>301</v>
      </c>
      <c r="E9" s="35" t="s">
        <v>302</v>
      </c>
      <c r="F9" s="35" t="s">
        <v>110</v>
      </c>
      <c r="G9" s="35" t="s">
        <v>111</v>
      </c>
      <c r="H9" s="35" t="s">
        <v>112</v>
      </c>
      <c r="I9" s="35" t="s">
        <v>113</v>
      </c>
      <c r="J9" s="41"/>
      <c r="K9" s="41"/>
      <c r="L9" s="87">
        <v>150000</v>
      </c>
      <c r="M9" s="87"/>
      <c r="N9" s="87">
        <v>150000</v>
      </c>
      <c r="O9" s="35" t="s">
        <v>114</v>
      </c>
      <c r="P9" s="35" t="s">
        <v>115</v>
      </c>
      <c r="Q9" s="35" t="s">
        <v>315</v>
      </c>
      <c r="R9" s="35"/>
      <c r="S9" s="35"/>
      <c r="T9" s="36"/>
      <c r="U9" s="35" t="s">
        <v>142</v>
      </c>
      <c r="V9" s="35"/>
      <c r="W9" s="35"/>
      <c r="X9" s="35" t="s">
        <v>146</v>
      </c>
      <c r="Y9" s="35" t="s">
        <v>371</v>
      </c>
    </row>
    <row r="10" spans="1:25" hidden="1" x14ac:dyDescent="0.25">
      <c r="A10" s="34" t="s">
        <v>105</v>
      </c>
      <c r="B10" s="35" t="s">
        <v>120</v>
      </c>
      <c r="C10" s="35" t="s">
        <v>121</v>
      </c>
      <c r="D10" s="35" t="s">
        <v>63</v>
      </c>
      <c r="E10" s="35" t="s">
        <v>64</v>
      </c>
      <c r="F10" s="35" t="s">
        <v>110</v>
      </c>
      <c r="G10" s="35" t="s">
        <v>111</v>
      </c>
      <c r="H10" s="35" t="s">
        <v>112</v>
      </c>
      <c r="I10" s="35" t="s">
        <v>113</v>
      </c>
      <c r="J10" s="41"/>
      <c r="K10" s="41"/>
      <c r="L10" s="87">
        <v>250000</v>
      </c>
      <c r="M10" s="87"/>
      <c r="N10" s="87">
        <v>250000</v>
      </c>
      <c r="O10" s="35" t="s">
        <v>114</v>
      </c>
      <c r="P10" s="35" t="s">
        <v>115</v>
      </c>
      <c r="Q10" s="35" t="s">
        <v>374</v>
      </c>
      <c r="R10" s="35" t="s">
        <v>122</v>
      </c>
      <c r="S10" s="35">
        <v>25</v>
      </c>
      <c r="T10" s="36"/>
      <c r="U10" s="35" t="s">
        <v>142</v>
      </c>
      <c r="V10" s="35"/>
      <c r="W10" s="35"/>
      <c r="X10" s="35" t="s">
        <v>146</v>
      </c>
      <c r="Y10" s="35" t="s">
        <v>371</v>
      </c>
    </row>
    <row r="11" spans="1:25" hidden="1" x14ac:dyDescent="0.25">
      <c r="A11" s="34" t="s">
        <v>105</v>
      </c>
      <c r="B11" s="35" t="s">
        <v>120</v>
      </c>
      <c r="C11" s="35" t="s">
        <v>123</v>
      </c>
      <c r="D11" s="35" t="s">
        <v>124</v>
      </c>
      <c r="E11" s="35" t="s">
        <v>125</v>
      </c>
      <c r="F11" s="35" t="s">
        <v>110</v>
      </c>
      <c r="G11" s="35" t="s">
        <v>111</v>
      </c>
      <c r="H11" s="35" t="s">
        <v>112</v>
      </c>
      <c r="I11" s="35" t="s">
        <v>113</v>
      </c>
      <c r="J11" s="41"/>
      <c r="K11" s="41"/>
      <c r="L11" s="87">
        <v>110000</v>
      </c>
      <c r="M11" s="87"/>
      <c r="N11" s="87">
        <v>110000</v>
      </c>
      <c r="O11" s="35" t="s">
        <v>114</v>
      </c>
      <c r="P11" s="35" t="s">
        <v>115</v>
      </c>
      <c r="Q11" s="35" t="s">
        <v>126</v>
      </c>
      <c r="R11" s="35" t="s">
        <v>122</v>
      </c>
      <c r="S11" s="35">
        <v>30</v>
      </c>
      <c r="T11" s="36"/>
      <c r="U11" s="35" t="s">
        <v>142</v>
      </c>
      <c r="V11" s="35"/>
      <c r="W11" s="35"/>
      <c r="X11" s="35" t="s">
        <v>146</v>
      </c>
      <c r="Y11" s="35" t="s">
        <v>371</v>
      </c>
    </row>
    <row r="12" spans="1:25" hidden="1" x14ac:dyDescent="0.25">
      <c r="A12" s="34" t="s">
        <v>105</v>
      </c>
      <c r="B12" s="35" t="s">
        <v>120</v>
      </c>
      <c r="C12" s="35" t="s">
        <v>127</v>
      </c>
      <c r="D12" s="35" t="s">
        <v>71</v>
      </c>
      <c r="E12" s="35" t="s">
        <v>72</v>
      </c>
      <c r="F12" s="35" t="s">
        <v>110</v>
      </c>
      <c r="G12" s="35" t="s">
        <v>111</v>
      </c>
      <c r="H12" s="35" t="s">
        <v>112</v>
      </c>
      <c r="I12" s="35" t="s">
        <v>113</v>
      </c>
      <c r="J12" s="41"/>
      <c r="K12" s="41"/>
      <c r="L12" s="87">
        <v>250000</v>
      </c>
      <c r="M12" s="87"/>
      <c r="N12" s="87">
        <v>250000</v>
      </c>
      <c r="O12" s="35" t="s">
        <v>114</v>
      </c>
      <c r="P12" s="35" t="s">
        <v>115</v>
      </c>
      <c r="Q12" s="35" t="s">
        <v>128</v>
      </c>
      <c r="R12" s="35" t="s">
        <v>122</v>
      </c>
      <c r="S12" s="35"/>
      <c r="T12" s="36"/>
      <c r="U12" s="35" t="s">
        <v>142</v>
      </c>
      <c r="V12" s="35"/>
      <c r="W12" s="35"/>
      <c r="X12" s="35" t="s">
        <v>146</v>
      </c>
      <c r="Y12" s="35" t="s">
        <v>371</v>
      </c>
    </row>
    <row r="13" spans="1:25" hidden="1" x14ac:dyDescent="0.25">
      <c r="A13" s="34" t="s">
        <v>105</v>
      </c>
      <c r="B13" s="35" t="s">
        <v>106</v>
      </c>
      <c r="C13" s="35" t="s">
        <v>129</v>
      </c>
      <c r="D13" s="35" t="s">
        <v>55</v>
      </c>
      <c r="E13" s="35" t="s">
        <v>56</v>
      </c>
      <c r="F13" s="35" t="s">
        <v>110</v>
      </c>
      <c r="G13" s="35" t="s">
        <v>111</v>
      </c>
      <c r="H13" s="35" t="s">
        <v>112</v>
      </c>
      <c r="I13" s="35" t="s">
        <v>113</v>
      </c>
      <c r="J13" s="41"/>
      <c r="K13" s="41"/>
      <c r="L13" s="87">
        <v>4000000</v>
      </c>
      <c r="M13" s="87"/>
      <c r="N13" s="87">
        <v>4000000</v>
      </c>
      <c r="O13" s="35" t="s">
        <v>114</v>
      </c>
      <c r="P13" s="35" t="s">
        <v>115</v>
      </c>
      <c r="Q13" s="35" t="s">
        <v>130</v>
      </c>
      <c r="R13" s="35" t="s">
        <v>131</v>
      </c>
      <c r="S13" s="35"/>
      <c r="T13" s="36"/>
      <c r="U13" s="35" t="s">
        <v>142</v>
      </c>
      <c r="V13" s="35"/>
      <c r="W13" s="35"/>
      <c r="X13" s="35" t="s">
        <v>146</v>
      </c>
      <c r="Y13" s="35" t="s">
        <v>372</v>
      </c>
    </row>
    <row r="14" spans="1:25" hidden="1" x14ac:dyDescent="0.25">
      <c r="A14" s="34" t="s">
        <v>105</v>
      </c>
      <c r="B14" s="35" t="s">
        <v>106</v>
      </c>
      <c r="C14" s="35" t="s">
        <v>133</v>
      </c>
      <c r="D14" s="35" t="s">
        <v>134</v>
      </c>
      <c r="E14" s="35" t="s">
        <v>135</v>
      </c>
      <c r="F14" s="35" t="s">
        <v>110</v>
      </c>
      <c r="G14" s="35" t="s">
        <v>111</v>
      </c>
      <c r="H14" s="35" t="s">
        <v>112</v>
      </c>
      <c r="I14" s="35" t="s">
        <v>132</v>
      </c>
      <c r="J14" s="41"/>
      <c r="K14" s="41"/>
      <c r="L14" s="87">
        <v>250000</v>
      </c>
      <c r="M14" s="87"/>
      <c r="N14" s="87">
        <v>250000</v>
      </c>
      <c r="O14" s="35" t="s">
        <v>114</v>
      </c>
      <c r="P14" s="35" t="s">
        <v>115</v>
      </c>
      <c r="Q14" s="35" t="s">
        <v>136</v>
      </c>
      <c r="R14" s="35" t="s">
        <v>131</v>
      </c>
      <c r="S14" s="35"/>
      <c r="T14" s="36"/>
      <c r="U14" s="35" t="s">
        <v>137</v>
      </c>
      <c r="V14" s="35"/>
      <c r="W14" s="35"/>
      <c r="X14" s="35" t="s">
        <v>146</v>
      </c>
      <c r="Y14" s="35" t="s">
        <v>371</v>
      </c>
    </row>
    <row r="15" spans="1:25" hidden="1" x14ac:dyDescent="0.25">
      <c r="A15" s="34" t="s">
        <v>105</v>
      </c>
      <c r="B15" s="35" t="s">
        <v>120</v>
      </c>
      <c r="C15" s="35" t="s">
        <v>121</v>
      </c>
      <c r="D15" s="35" t="s">
        <v>63</v>
      </c>
      <c r="E15" s="35" t="s">
        <v>64</v>
      </c>
      <c r="F15" s="35" t="s">
        <v>110</v>
      </c>
      <c r="G15" s="35" t="s">
        <v>111</v>
      </c>
      <c r="H15" s="35" t="s">
        <v>112</v>
      </c>
      <c r="I15" s="35" t="s">
        <v>316</v>
      </c>
      <c r="J15" s="41"/>
      <c r="K15" s="41"/>
      <c r="L15" s="87">
        <v>762750</v>
      </c>
      <c r="M15" s="87"/>
      <c r="N15" s="87">
        <v>762750</v>
      </c>
      <c r="O15" s="35" t="s">
        <v>114</v>
      </c>
      <c r="P15" s="35" t="s">
        <v>115</v>
      </c>
      <c r="Q15" s="35" t="s">
        <v>375</v>
      </c>
      <c r="R15" s="35" t="s">
        <v>122</v>
      </c>
      <c r="S15" s="35"/>
      <c r="T15" s="36"/>
      <c r="U15" s="35" t="s">
        <v>137</v>
      </c>
      <c r="V15" s="35"/>
      <c r="W15" s="35"/>
      <c r="X15" s="35" t="s">
        <v>146</v>
      </c>
      <c r="Y15" s="35" t="s">
        <v>371</v>
      </c>
    </row>
    <row r="16" spans="1:25" hidden="1" x14ac:dyDescent="0.25">
      <c r="A16" s="34" t="s">
        <v>105</v>
      </c>
      <c r="B16" s="35" t="s">
        <v>120</v>
      </c>
      <c r="C16" s="35" t="s">
        <v>298</v>
      </c>
      <c r="D16" s="35" t="s">
        <v>67</v>
      </c>
      <c r="E16" s="35" t="s">
        <v>68</v>
      </c>
      <c r="F16" s="35" t="s">
        <v>110</v>
      </c>
      <c r="G16" s="35" t="s">
        <v>111</v>
      </c>
      <c r="H16" s="35" t="s">
        <v>112</v>
      </c>
      <c r="I16" s="35" t="s">
        <v>317</v>
      </c>
      <c r="J16" s="41"/>
      <c r="K16" s="41"/>
      <c r="L16" s="87">
        <v>150000</v>
      </c>
      <c r="M16" s="87"/>
      <c r="N16" s="87">
        <v>150000</v>
      </c>
      <c r="O16" s="35" t="s">
        <v>114</v>
      </c>
      <c r="P16" s="35" t="s">
        <v>115</v>
      </c>
      <c r="Q16" s="35" t="s">
        <v>376</v>
      </c>
      <c r="R16" s="35" t="s">
        <v>122</v>
      </c>
      <c r="S16" s="35"/>
      <c r="T16" s="36"/>
      <c r="U16" s="35" t="s">
        <v>137</v>
      </c>
      <c r="V16" s="35"/>
      <c r="W16" s="35"/>
      <c r="X16" s="35" t="s">
        <v>146</v>
      </c>
      <c r="Y16" s="35" t="s">
        <v>371</v>
      </c>
    </row>
    <row r="17" spans="1:25" hidden="1" x14ac:dyDescent="0.25">
      <c r="A17" s="34" t="s">
        <v>105</v>
      </c>
      <c r="B17" s="35" t="s">
        <v>138</v>
      </c>
      <c r="C17" s="35" t="s">
        <v>139</v>
      </c>
      <c r="D17" s="35" t="s">
        <v>140</v>
      </c>
      <c r="E17" s="35" t="s">
        <v>141</v>
      </c>
      <c r="F17" s="35" t="s">
        <v>110</v>
      </c>
      <c r="G17" s="35" t="s">
        <v>111</v>
      </c>
      <c r="H17" s="35" t="s">
        <v>112</v>
      </c>
      <c r="I17" s="35" t="s">
        <v>113</v>
      </c>
      <c r="J17" s="41"/>
      <c r="K17" s="41"/>
      <c r="L17" s="87">
        <v>700000</v>
      </c>
      <c r="M17" s="87"/>
      <c r="N17" s="87">
        <v>700000</v>
      </c>
      <c r="O17" s="35" t="s">
        <v>114</v>
      </c>
      <c r="P17" s="35" t="s">
        <v>115</v>
      </c>
      <c r="Q17" s="35" t="s">
        <v>377</v>
      </c>
      <c r="R17" s="35" t="s">
        <v>122</v>
      </c>
      <c r="S17" s="35"/>
      <c r="T17" s="36"/>
      <c r="U17" s="35" t="s">
        <v>142</v>
      </c>
      <c r="V17" s="35"/>
      <c r="W17" s="35"/>
      <c r="X17" s="35" t="s">
        <v>146</v>
      </c>
      <c r="Y17" s="35" t="s">
        <v>371</v>
      </c>
    </row>
    <row r="18" spans="1:25" hidden="1" x14ac:dyDescent="0.25">
      <c r="A18" s="34" t="s">
        <v>105</v>
      </c>
      <c r="B18" s="35" t="s">
        <v>138</v>
      </c>
      <c r="C18" s="35" t="s">
        <v>139</v>
      </c>
      <c r="D18" s="35" t="s">
        <v>143</v>
      </c>
      <c r="E18" s="35" t="s">
        <v>144</v>
      </c>
      <c r="F18" s="35" t="s">
        <v>110</v>
      </c>
      <c r="G18" s="35" t="s">
        <v>111</v>
      </c>
      <c r="H18" s="35" t="s">
        <v>112</v>
      </c>
      <c r="I18" s="35" t="s">
        <v>113</v>
      </c>
      <c r="J18" s="41"/>
      <c r="K18" s="41"/>
      <c r="L18" s="87">
        <v>1600000</v>
      </c>
      <c r="M18" s="87"/>
      <c r="N18" s="87">
        <v>1600000</v>
      </c>
      <c r="O18" s="35" t="s">
        <v>114</v>
      </c>
      <c r="P18" s="35" t="s">
        <v>115</v>
      </c>
      <c r="Q18" s="35" t="s">
        <v>145</v>
      </c>
      <c r="R18" s="35" t="s">
        <v>122</v>
      </c>
      <c r="S18" s="35">
        <v>2</v>
      </c>
      <c r="T18" s="36"/>
      <c r="U18" s="35" t="s">
        <v>142</v>
      </c>
      <c r="V18" s="35"/>
      <c r="W18" s="35"/>
      <c r="X18" s="35" t="s">
        <v>146</v>
      </c>
      <c r="Y18" s="35" t="s">
        <v>371</v>
      </c>
    </row>
    <row r="19" spans="1:25" hidden="1" x14ac:dyDescent="0.25">
      <c r="A19" s="34" t="s">
        <v>105</v>
      </c>
      <c r="B19" s="35" t="s">
        <v>106</v>
      </c>
      <c r="C19" s="35" t="s">
        <v>129</v>
      </c>
      <c r="D19" s="35" t="s">
        <v>55</v>
      </c>
      <c r="E19" s="35" t="s">
        <v>56</v>
      </c>
      <c r="F19" s="35" t="s">
        <v>110</v>
      </c>
      <c r="G19" s="35" t="s">
        <v>111</v>
      </c>
      <c r="H19" s="35" t="s">
        <v>112</v>
      </c>
      <c r="I19" s="35" t="s">
        <v>113</v>
      </c>
      <c r="J19" s="41"/>
      <c r="K19" s="41"/>
      <c r="L19" s="87">
        <v>-5000000</v>
      </c>
      <c r="M19" s="87">
        <v>5000000</v>
      </c>
      <c r="N19" s="87"/>
      <c r="O19" s="35" t="s">
        <v>114</v>
      </c>
      <c r="P19" s="35" t="s">
        <v>115</v>
      </c>
      <c r="Q19" s="35" t="s">
        <v>354</v>
      </c>
      <c r="R19" s="35" t="s">
        <v>131</v>
      </c>
      <c r="S19" s="35"/>
      <c r="T19" s="36"/>
      <c r="U19" s="35" t="s">
        <v>142</v>
      </c>
      <c r="V19" s="35"/>
      <c r="W19" s="35"/>
      <c r="X19" s="35" t="s">
        <v>146</v>
      </c>
      <c r="Y19" s="35" t="s">
        <v>371</v>
      </c>
    </row>
    <row r="20" spans="1:25" hidden="1" x14ac:dyDescent="0.25">
      <c r="A20" s="34" t="s">
        <v>105</v>
      </c>
      <c r="B20" s="35" t="s">
        <v>106</v>
      </c>
      <c r="C20" s="35" t="s">
        <v>147</v>
      </c>
      <c r="D20" s="35" t="s">
        <v>148</v>
      </c>
      <c r="E20" s="35" t="s">
        <v>149</v>
      </c>
      <c r="F20" s="35" t="s">
        <v>110</v>
      </c>
      <c r="G20" s="35" t="s">
        <v>111</v>
      </c>
      <c r="H20" s="35" t="s">
        <v>112</v>
      </c>
      <c r="I20" s="35" t="s">
        <v>150</v>
      </c>
      <c r="J20" s="41"/>
      <c r="K20" s="41"/>
      <c r="L20" s="87">
        <v>-4222750</v>
      </c>
      <c r="M20" s="87">
        <v>4222750</v>
      </c>
      <c r="N20" s="87"/>
      <c r="O20" s="35" t="s">
        <v>114</v>
      </c>
      <c r="P20" s="35" t="s">
        <v>115</v>
      </c>
      <c r="Q20" s="35" t="s">
        <v>354</v>
      </c>
      <c r="R20" s="35" t="s">
        <v>131</v>
      </c>
      <c r="S20" s="35"/>
      <c r="T20" s="36" t="s">
        <v>118</v>
      </c>
      <c r="U20" s="35" t="s">
        <v>137</v>
      </c>
      <c r="V20" s="35"/>
      <c r="W20" s="35"/>
      <c r="X20" s="35" t="s">
        <v>146</v>
      </c>
      <c r="Y20" s="35" t="s">
        <v>372</v>
      </c>
    </row>
    <row r="21" spans="1:25" hidden="1" x14ac:dyDescent="0.25">
      <c r="A21" s="34" t="s">
        <v>105</v>
      </c>
      <c r="B21" s="35" t="s">
        <v>106</v>
      </c>
      <c r="C21" s="35" t="s">
        <v>147</v>
      </c>
      <c r="D21" s="35" t="s">
        <v>148</v>
      </c>
      <c r="E21" s="35" t="s">
        <v>149</v>
      </c>
      <c r="F21" s="35" t="s">
        <v>110</v>
      </c>
      <c r="G21" s="35" t="s">
        <v>111</v>
      </c>
      <c r="H21" s="35" t="s">
        <v>112</v>
      </c>
      <c r="I21" s="35" t="s">
        <v>151</v>
      </c>
      <c r="J21" s="41"/>
      <c r="K21" s="41"/>
      <c r="L21" s="87">
        <v>320000</v>
      </c>
      <c r="M21" s="87"/>
      <c r="N21" s="87">
        <v>320000</v>
      </c>
      <c r="O21" s="35" t="s">
        <v>114</v>
      </c>
      <c r="P21" s="35" t="s">
        <v>152</v>
      </c>
      <c r="Q21" s="35" t="s">
        <v>378</v>
      </c>
      <c r="R21" s="35" t="s">
        <v>131</v>
      </c>
      <c r="S21" s="35"/>
      <c r="T21" s="36"/>
      <c r="U21" s="35" t="s">
        <v>156</v>
      </c>
      <c r="V21" s="35"/>
      <c r="W21" s="35"/>
      <c r="X21" s="35" t="s">
        <v>146</v>
      </c>
      <c r="Y21" s="35" t="s">
        <v>283</v>
      </c>
    </row>
    <row r="22" spans="1:25" hidden="1" x14ac:dyDescent="0.25">
      <c r="A22" s="34" t="s">
        <v>105</v>
      </c>
      <c r="B22" s="35" t="s">
        <v>106</v>
      </c>
      <c r="C22" s="35" t="s">
        <v>147</v>
      </c>
      <c r="D22" s="35" t="s">
        <v>148</v>
      </c>
      <c r="E22" s="35" t="s">
        <v>149</v>
      </c>
      <c r="F22" s="35" t="s">
        <v>110</v>
      </c>
      <c r="G22" s="35" t="s">
        <v>111</v>
      </c>
      <c r="H22" s="35" t="s">
        <v>112</v>
      </c>
      <c r="I22" s="35" t="s">
        <v>151</v>
      </c>
      <c r="J22" s="41"/>
      <c r="K22" s="41"/>
      <c r="L22" s="87">
        <v>250000</v>
      </c>
      <c r="M22" s="87"/>
      <c r="N22" s="87">
        <v>250000</v>
      </c>
      <c r="O22" s="35" t="s">
        <v>114</v>
      </c>
      <c r="P22" s="35" t="s">
        <v>152</v>
      </c>
      <c r="Q22" s="35" t="s">
        <v>379</v>
      </c>
      <c r="R22" s="35" t="s">
        <v>131</v>
      </c>
      <c r="S22" s="35"/>
      <c r="T22" s="36"/>
      <c r="U22" s="35" t="s">
        <v>156</v>
      </c>
      <c r="V22" s="35"/>
      <c r="W22" s="35"/>
      <c r="X22" s="35" t="s">
        <v>146</v>
      </c>
      <c r="Y22" s="35" t="s">
        <v>283</v>
      </c>
    </row>
    <row r="23" spans="1:25" hidden="1" x14ac:dyDescent="0.25">
      <c r="A23" s="34" t="s">
        <v>105</v>
      </c>
      <c r="B23" s="35" t="s">
        <v>106</v>
      </c>
      <c r="C23" s="35" t="s">
        <v>147</v>
      </c>
      <c r="D23" s="35" t="s">
        <v>148</v>
      </c>
      <c r="E23" s="35" t="s">
        <v>149</v>
      </c>
      <c r="F23" s="35" t="s">
        <v>110</v>
      </c>
      <c r="G23" s="35" t="s">
        <v>111</v>
      </c>
      <c r="H23" s="35" t="s">
        <v>112</v>
      </c>
      <c r="I23" s="35" t="s">
        <v>151</v>
      </c>
      <c r="J23" s="41"/>
      <c r="K23" s="41"/>
      <c r="L23" s="87">
        <v>17500</v>
      </c>
      <c r="M23" s="87"/>
      <c r="N23" s="87">
        <v>17500</v>
      </c>
      <c r="O23" s="35" t="s">
        <v>114</v>
      </c>
      <c r="P23" s="35" t="s">
        <v>152</v>
      </c>
      <c r="Q23" s="35" t="s">
        <v>380</v>
      </c>
      <c r="R23" s="35" t="s">
        <v>131</v>
      </c>
      <c r="S23" s="35"/>
      <c r="T23" s="36"/>
      <c r="U23" s="35" t="s">
        <v>156</v>
      </c>
      <c r="V23" s="35"/>
      <c r="W23" s="35"/>
      <c r="X23" s="35" t="s">
        <v>146</v>
      </c>
      <c r="Y23" s="35" t="s">
        <v>283</v>
      </c>
    </row>
    <row r="24" spans="1:25" hidden="1" x14ac:dyDescent="0.25">
      <c r="A24" s="34" t="s">
        <v>105</v>
      </c>
      <c r="B24" s="35" t="s">
        <v>153</v>
      </c>
      <c r="C24" s="35" t="s">
        <v>154</v>
      </c>
      <c r="D24" s="35" t="s">
        <v>87</v>
      </c>
      <c r="E24" s="35" t="s">
        <v>88</v>
      </c>
      <c r="F24" s="35" t="s">
        <v>110</v>
      </c>
      <c r="G24" s="35" t="s">
        <v>111</v>
      </c>
      <c r="H24" s="35" t="s">
        <v>112</v>
      </c>
      <c r="I24" s="35" t="s">
        <v>155</v>
      </c>
      <c r="J24" s="41"/>
      <c r="K24" s="41"/>
      <c r="L24" s="87">
        <v>310000</v>
      </c>
      <c r="M24" s="87"/>
      <c r="N24" s="87">
        <v>310000</v>
      </c>
      <c r="O24" s="35" t="s">
        <v>114</v>
      </c>
      <c r="P24" s="35" t="s">
        <v>152</v>
      </c>
      <c r="Q24" s="35" t="s">
        <v>381</v>
      </c>
      <c r="R24" s="35" t="s">
        <v>131</v>
      </c>
      <c r="S24" s="35"/>
      <c r="T24" s="36"/>
      <c r="U24" s="35" t="s">
        <v>156</v>
      </c>
      <c r="V24" s="35"/>
      <c r="W24" s="35"/>
      <c r="X24" s="35" t="s">
        <v>146</v>
      </c>
      <c r="Y24" s="35" t="s">
        <v>283</v>
      </c>
    </row>
    <row r="25" spans="1:25" hidden="1" x14ac:dyDescent="0.25">
      <c r="A25" s="34" t="s">
        <v>105</v>
      </c>
      <c r="B25" s="35" t="s">
        <v>120</v>
      </c>
      <c r="C25" s="35" t="s">
        <v>127</v>
      </c>
      <c r="D25" s="35" t="s">
        <v>75</v>
      </c>
      <c r="E25" s="35" t="s">
        <v>76</v>
      </c>
      <c r="F25" s="35" t="s">
        <v>110</v>
      </c>
      <c r="G25" s="35" t="s">
        <v>111</v>
      </c>
      <c r="H25" s="35" t="s">
        <v>112</v>
      </c>
      <c r="I25" s="35" t="s">
        <v>151</v>
      </c>
      <c r="J25" s="41"/>
      <c r="K25" s="41"/>
      <c r="L25" s="87">
        <v>-320000</v>
      </c>
      <c r="M25" s="87">
        <v>320000</v>
      </c>
      <c r="N25" s="87"/>
      <c r="O25" s="35" t="s">
        <v>114</v>
      </c>
      <c r="P25" s="35" t="s">
        <v>152</v>
      </c>
      <c r="Q25" s="35" t="s">
        <v>354</v>
      </c>
      <c r="R25" s="35" t="s">
        <v>122</v>
      </c>
      <c r="S25" s="35"/>
      <c r="T25" s="36"/>
      <c r="U25" s="35" t="s">
        <v>156</v>
      </c>
      <c r="V25" s="35"/>
      <c r="W25" s="35"/>
      <c r="X25" s="35" t="s">
        <v>146</v>
      </c>
      <c r="Y25" s="35" t="s">
        <v>283</v>
      </c>
    </row>
    <row r="26" spans="1:25" hidden="1" x14ac:dyDescent="0.25">
      <c r="A26" s="34" t="s">
        <v>105</v>
      </c>
      <c r="B26" s="35" t="s">
        <v>120</v>
      </c>
      <c r="C26" s="35" t="s">
        <v>127</v>
      </c>
      <c r="D26" s="35" t="s">
        <v>79</v>
      </c>
      <c r="E26" s="35" t="s">
        <v>80</v>
      </c>
      <c r="F26" s="35" t="s">
        <v>110</v>
      </c>
      <c r="G26" s="35" t="s">
        <v>111</v>
      </c>
      <c r="H26" s="35" t="s">
        <v>112</v>
      </c>
      <c r="I26" s="35" t="s">
        <v>151</v>
      </c>
      <c r="J26" s="41"/>
      <c r="K26" s="41"/>
      <c r="L26" s="87">
        <v>-250000</v>
      </c>
      <c r="M26" s="87">
        <v>250000</v>
      </c>
      <c r="N26" s="87"/>
      <c r="O26" s="35" t="s">
        <v>114</v>
      </c>
      <c r="P26" s="35" t="s">
        <v>152</v>
      </c>
      <c r="Q26" s="35" t="s">
        <v>354</v>
      </c>
      <c r="R26" s="35" t="s">
        <v>122</v>
      </c>
      <c r="S26" s="35"/>
      <c r="T26" s="36"/>
      <c r="U26" s="35" t="s">
        <v>156</v>
      </c>
      <c r="V26" s="35"/>
      <c r="W26" s="35"/>
      <c r="X26" s="35" t="s">
        <v>146</v>
      </c>
      <c r="Y26" s="35" t="s">
        <v>283</v>
      </c>
    </row>
    <row r="27" spans="1:25" hidden="1" x14ac:dyDescent="0.25">
      <c r="A27" s="34" t="s">
        <v>105</v>
      </c>
      <c r="B27" s="35" t="s">
        <v>120</v>
      </c>
      <c r="C27" s="35" t="s">
        <v>127</v>
      </c>
      <c r="D27" s="35" t="s">
        <v>79</v>
      </c>
      <c r="E27" s="35" t="s">
        <v>80</v>
      </c>
      <c r="F27" s="35" t="s">
        <v>110</v>
      </c>
      <c r="G27" s="35" t="s">
        <v>111</v>
      </c>
      <c r="H27" s="35" t="s">
        <v>112</v>
      </c>
      <c r="I27" s="35" t="s">
        <v>151</v>
      </c>
      <c r="J27" s="41"/>
      <c r="K27" s="41"/>
      <c r="L27" s="87">
        <v>-17500</v>
      </c>
      <c r="M27" s="87">
        <v>17500</v>
      </c>
      <c r="N27" s="87"/>
      <c r="O27" s="35" t="s">
        <v>114</v>
      </c>
      <c r="P27" s="35" t="s">
        <v>152</v>
      </c>
      <c r="Q27" s="35" t="s">
        <v>354</v>
      </c>
      <c r="R27" s="35" t="s">
        <v>122</v>
      </c>
      <c r="S27" s="35"/>
      <c r="T27" s="36"/>
      <c r="U27" s="35" t="s">
        <v>156</v>
      </c>
      <c r="V27" s="35"/>
      <c r="W27" s="35"/>
      <c r="X27" s="35" t="s">
        <v>146</v>
      </c>
      <c r="Y27" s="35" t="s">
        <v>283</v>
      </c>
    </row>
    <row r="28" spans="1:25" hidden="1" x14ac:dyDescent="0.25">
      <c r="A28" s="34" t="s">
        <v>105</v>
      </c>
      <c r="B28" s="35" t="s">
        <v>106</v>
      </c>
      <c r="C28" s="35" t="s">
        <v>147</v>
      </c>
      <c r="D28" s="35" t="s">
        <v>157</v>
      </c>
      <c r="E28" s="35" t="s">
        <v>158</v>
      </c>
      <c r="F28" s="35" t="s">
        <v>110</v>
      </c>
      <c r="G28" s="35" t="s">
        <v>111</v>
      </c>
      <c r="H28" s="35" t="s">
        <v>112</v>
      </c>
      <c r="I28" s="35" t="s">
        <v>159</v>
      </c>
      <c r="J28" s="41">
        <f>+L28/K28</f>
        <v>515.46391752577324</v>
      </c>
      <c r="K28" s="41">
        <v>582</v>
      </c>
      <c r="L28" s="87">
        <v>300000</v>
      </c>
      <c r="M28" s="87"/>
      <c r="N28" s="87">
        <v>300000</v>
      </c>
      <c r="O28" s="35" t="s">
        <v>114</v>
      </c>
      <c r="P28" s="35" t="s">
        <v>160</v>
      </c>
      <c r="Q28" s="35" t="s">
        <v>382</v>
      </c>
      <c r="R28" s="35" t="s">
        <v>131</v>
      </c>
      <c r="S28" s="35"/>
      <c r="T28" s="36"/>
      <c r="U28" s="35" t="s">
        <v>161</v>
      </c>
      <c r="V28" s="35"/>
      <c r="W28" s="35"/>
      <c r="X28" s="35" t="s">
        <v>146</v>
      </c>
      <c r="Y28" s="35" t="s">
        <v>283</v>
      </c>
    </row>
    <row r="29" spans="1:25" hidden="1" x14ac:dyDescent="0.25">
      <c r="A29" s="34" t="s">
        <v>105</v>
      </c>
      <c r="B29" s="35" t="s">
        <v>106</v>
      </c>
      <c r="C29" s="35" t="s">
        <v>129</v>
      </c>
      <c r="D29" s="35" t="s">
        <v>53</v>
      </c>
      <c r="E29" s="35" t="s">
        <v>54</v>
      </c>
      <c r="F29" s="35" t="s">
        <v>110</v>
      </c>
      <c r="G29" s="35" t="s">
        <v>111</v>
      </c>
      <c r="H29" s="35" t="s">
        <v>112</v>
      </c>
      <c r="I29" s="35" t="s">
        <v>159</v>
      </c>
      <c r="J29" s="41">
        <f>+L29/K29</f>
        <v>2343.6426116838488</v>
      </c>
      <c r="K29" s="41">
        <v>582</v>
      </c>
      <c r="L29" s="87">
        <v>1364000</v>
      </c>
      <c r="M29" s="87"/>
      <c r="N29" s="87">
        <v>1364000</v>
      </c>
      <c r="O29" s="35" t="s">
        <v>114</v>
      </c>
      <c r="P29" s="35" t="s">
        <v>160</v>
      </c>
      <c r="Q29" s="35" t="s">
        <v>383</v>
      </c>
      <c r="R29" s="35" t="s">
        <v>131</v>
      </c>
      <c r="S29" s="35"/>
      <c r="T29" s="36"/>
      <c r="U29" s="35" t="s">
        <v>161</v>
      </c>
      <c r="V29" s="35"/>
      <c r="W29" s="35"/>
      <c r="X29" s="35" t="s">
        <v>146</v>
      </c>
      <c r="Y29" s="35" t="s">
        <v>283</v>
      </c>
    </row>
    <row r="30" spans="1:25" hidden="1" x14ac:dyDescent="0.25">
      <c r="A30" s="34" t="s">
        <v>105</v>
      </c>
      <c r="B30" s="35" t="s">
        <v>153</v>
      </c>
      <c r="C30" s="35" t="s">
        <v>361</v>
      </c>
      <c r="D30" s="35" t="s">
        <v>162</v>
      </c>
      <c r="E30" s="35" t="s">
        <v>163</v>
      </c>
      <c r="F30" s="35" t="s">
        <v>110</v>
      </c>
      <c r="G30" s="35" t="s">
        <v>111</v>
      </c>
      <c r="H30" s="35" t="s">
        <v>112</v>
      </c>
      <c r="I30" s="35" t="s">
        <v>466</v>
      </c>
      <c r="J30" s="41"/>
      <c r="K30" s="41"/>
      <c r="L30" s="87">
        <v>11552648</v>
      </c>
      <c r="M30" s="87"/>
      <c r="N30" s="87">
        <v>11552648</v>
      </c>
      <c r="O30" s="35" t="s">
        <v>114</v>
      </c>
      <c r="P30" s="35" t="s">
        <v>164</v>
      </c>
      <c r="Q30" s="35" t="s">
        <v>165</v>
      </c>
      <c r="R30" s="35" t="s">
        <v>122</v>
      </c>
      <c r="S30" s="35"/>
      <c r="T30" s="36"/>
      <c r="U30" s="35" t="s">
        <v>168</v>
      </c>
      <c r="V30" s="35"/>
      <c r="W30" s="35"/>
      <c r="X30" s="35" t="s">
        <v>146</v>
      </c>
      <c r="Y30" s="35" t="s">
        <v>283</v>
      </c>
    </row>
    <row r="31" spans="1:25" hidden="1" x14ac:dyDescent="0.25">
      <c r="A31" s="34" t="s">
        <v>105</v>
      </c>
      <c r="B31" s="35" t="s">
        <v>153</v>
      </c>
      <c r="C31" s="35" t="s">
        <v>154</v>
      </c>
      <c r="D31" s="35" t="s">
        <v>87</v>
      </c>
      <c r="E31" s="35" t="s">
        <v>88</v>
      </c>
      <c r="F31" s="35" t="s">
        <v>110</v>
      </c>
      <c r="G31" s="35" t="s">
        <v>111</v>
      </c>
      <c r="H31" s="35" t="s">
        <v>112</v>
      </c>
      <c r="I31" s="35" t="s">
        <v>167</v>
      </c>
      <c r="J31" s="41"/>
      <c r="K31" s="41"/>
      <c r="L31" s="87">
        <v>990000</v>
      </c>
      <c r="M31" s="87"/>
      <c r="N31" s="87">
        <v>990000</v>
      </c>
      <c r="O31" s="35" t="s">
        <v>114</v>
      </c>
      <c r="P31" s="35" t="s">
        <v>164</v>
      </c>
      <c r="Q31" s="35" t="s">
        <v>384</v>
      </c>
      <c r="R31" s="35" t="s">
        <v>131</v>
      </c>
      <c r="S31" s="35"/>
      <c r="T31" s="36"/>
      <c r="U31" s="35" t="s">
        <v>168</v>
      </c>
      <c r="V31" s="35"/>
      <c r="W31" s="35"/>
      <c r="X31" s="35" t="s">
        <v>146</v>
      </c>
      <c r="Y31" s="35" t="s">
        <v>283</v>
      </c>
    </row>
    <row r="32" spans="1:25" x14ac:dyDescent="0.25">
      <c r="A32" s="34" t="s">
        <v>169</v>
      </c>
      <c r="B32" s="35" t="s">
        <v>106</v>
      </c>
      <c r="C32" s="35" t="s">
        <v>170</v>
      </c>
      <c r="D32" s="35" t="s">
        <v>171</v>
      </c>
      <c r="E32" s="35" t="s">
        <v>172</v>
      </c>
      <c r="F32" s="35" t="s">
        <v>110</v>
      </c>
      <c r="G32" s="35" t="s">
        <v>111</v>
      </c>
      <c r="H32" s="35" t="s">
        <v>112</v>
      </c>
      <c r="I32" s="35" t="s">
        <v>173</v>
      </c>
      <c r="J32" s="41"/>
      <c r="K32" s="41"/>
      <c r="L32" s="87">
        <v>996710</v>
      </c>
      <c r="M32" s="87"/>
      <c r="N32" s="87">
        <v>996710</v>
      </c>
      <c r="O32" s="35" t="s">
        <v>114</v>
      </c>
      <c r="P32" s="35" t="s">
        <v>174</v>
      </c>
      <c r="Q32" s="35" t="s">
        <v>386</v>
      </c>
      <c r="R32" s="35"/>
      <c r="S32" s="35"/>
      <c r="T32" s="36"/>
      <c r="U32" s="35" t="s">
        <v>175</v>
      </c>
      <c r="V32" s="35"/>
      <c r="W32" s="35"/>
      <c r="X32" s="35" t="s">
        <v>313</v>
      </c>
      <c r="Y32" s="35" t="s">
        <v>304</v>
      </c>
    </row>
    <row r="33" spans="1:25" x14ac:dyDescent="0.25">
      <c r="A33" s="34" t="s">
        <v>169</v>
      </c>
      <c r="B33" s="35" t="s">
        <v>106</v>
      </c>
      <c r="C33" s="35" t="s">
        <v>176</v>
      </c>
      <c r="D33" s="35" t="s">
        <v>177</v>
      </c>
      <c r="E33" s="35" t="s">
        <v>178</v>
      </c>
      <c r="F33" s="35" t="s">
        <v>110</v>
      </c>
      <c r="G33" s="35" t="s">
        <v>111</v>
      </c>
      <c r="H33" s="35" t="s">
        <v>112</v>
      </c>
      <c r="I33" s="35" t="s">
        <v>173</v>
      </c>
      <c r="J33" s="41"/>
      <c r="K33" s="41"/>
      <c r="L33" s="87">
        <v>774760</v>
      </c>
      <c r="M33" s="87"/>
      <c r="N33" s="87">
        <v>774760</v>
      </c>
      <c r="O33" s="35" t="s">
        <v>114</v>
      </c>
      <c r="P33" s="35" t="s">
        <v>174</v>
      </c>
      <c r="Q33" s="35" t="s">
        <v>385</v>
      </c>
      <c r="R33" s="35"/>
      <c r="S33" s="35"/>
      <c r="T33" s="36"/>
      <c r="U33" s="35" t="s">
        <v>175</v>
      </c>
      <c r="V33" s="35"/>
      <c r="W33" s="35"/>
      <c r="X33" s="35" t="s">
        <v>313</v>
      </c>
      <c r="Y33" s="35" t="s">
        <v>304</v>
      </c>
    </row>
    <row r="34" spans="1:25" x14ac:dyDescent="0.25">
      <c r="A34" s="34" t="s">
        <v>166</v>
      </c>
      <c r="B34" s="35" t="s">
        <v>106</v>
      </c>
      <c r="C34" s="35" t="s">
        <v>147</v>
      </c>
      <c r="D34" s="35" t="s">
        <v>179</v>
      </c>
      <c r="E34" s="35" t="s">
        <v>180</v>
      </c>
      <c r="F34" s="35" t="s">
        <v>110</v>
      </c>
      <c r="G34" s="35" t="s">
        <v>111</v>
      </c>
      <c r="H34" s="35" t="s">
        <v>112</v>
      </c>
      <c r="I34" s="35" t="s">
        <v>181</v>
      </c>
      <c r="J34" s="41"/>
      <c r="K34" s="41"/>
      <c r="L34" s="87">
        <v>0</v>
      </c>
      <c r="M34" s="87"/>
      <c r="N34" s="87">
        <v>0</v>
      </c>
      <c r="O34" s="35" t="s">
        <v>114</v>
      </c>
      <c r="P34" s="35" t="s">
        <v>160</v>
      </c>
      <c r="Q34" s="35" t="s">
        <v>387</v>
      </c>
      <c r="R34" s="35"/>
      <c r="S34" s="35"/>
      <c r="T34" s="36"/>
      <c r="U34" s="35" t="s">
        <v>182</v>
      </c>
      <c r="V34" s="35"/>
      <c r="W34" s="35"/>
      <c r="X34" s="35" t="s">
        <v>360</v>
      </c>
      <c r="Y34" s="35" t="s">
        <v>283</v>
      </c>
    </row>
    <row r="35" spans="1:25" x14ac:dyDescent="0.25">
      <c r="A35" s="34" t="s">
        <v>169</v>
      </c>
      <c r="B35" s="35" t="s">
        <v>106</v>
      </c>
      <c r="C35" s="35" t="s">
        <v>147</v>
      </c>
      <c r="D35" s="35" t="s">
        <v>179</v>
      </c>
      <c r="E35" s="35" t="s">
        <v>180</v>
      </c>
      <c r="F35" s="35" t="s">
        <v>110</v>
      </c>
      <c r="G35" s="35" t="s">
        <v>111</v>
      </c>
      <c r="H35" s="35" t="s">
        <v>112</v>
      </c>
      <c r="I35" s="35" t="s">
        <v>181</v>
      </c>
      <c r="J35" s="41"/>
      <c r="K35" s="41"/>
      <c r="L35" s="87">
        <v>0</v>
      </c>
      <c r="M35" s="87"/>
      <c r="N35" s="87">
        <v>0</v>
      </c>
      <c r="O35" s="35" t="s">
        <v>114</v>
      </c>
      <c r="P35" s="35" t="s">
        <v>174</v>
      </c>
      <c r="Q35" s="35" t="s">
        <v>387</v>
      </c>
      <c r="R35" s="35"/>
      <c r="S35" s="35"/>
      <c r="T35" s="36"/>
      <c r="U35" s="35" t="s">
        <v>182</v>
      </c>
      <c r="V35" s="35"/>
      <c r="W35" s="35"/>
      <c r="X35" s="35" t="s">
        <v>183</v>
      </c>
      <c r="Y35" s="35" t="s">
        <v>283</v>
      </c>
    </row>
    <row r="36" spans="1:25" hidden="1" x14ac:dyDescent="0.25">
      <c r="A36" s="34" t="s">
        <v>105</v>
      </c>
      <c r="B36" s="35" t="s">
        <v>106</v>
      </c>
      <c r="C36" s="35" t="s">
        <v>147</v>
      </c>
      <c r="D36" s="35" t="s">
        <v>157</v>
      </c>
      <c r="E36" s="35" t="s">
        <v>158</v>
      </c>
      <c r="F36" s="35" t="s">
        <v>110</v>
      </c>
      <c r="G36" s="35" t="s">
        <v>111</v>
      </c>
      <c r="H36" s="35" t="s">
        <v>112</v>
      </c>
      <c r="I36" s="35" t="s">
        <v>184</v>
      </c>
      <c r="J36" s="41"/>
      <c r="K36" s="41"/>
      <c r="L36" s="87">
        <v>300000</v>
      </c>
      <c r="M36" s="87"/>
      <c r="N36" s="87">
        <v>300000</v>
      </c>
      <c r="O36" s="35" t="s">
        <v>114</v>
      </c>
      <c r="P36" s="35" t="s">
        <v>185</v>
      </c>
      <c r="Q36" s="35" t="s">
        <v>388</v>
      </c>
      <c r="R36" s="35" t="s">
        <v>131</v>
      </c>
      <c r="S36" s="35"/>
      <c r="T36" s="36"/>
      <c r="U36" s="35" t="s">
        <v>185</v>
      </c>
      <c r="V36" s="35"/>
      <c r="W36" s="35"/>
      <c r="X36" s="35" t="s">
        <v>146</v>
      </c>
      <c r="Y36" s="35" t="s">
        <v>283</v>
      </c>
    </row>
    <row r="37" spans="1:25" hidden="1" x14ac:dyDescent="0.25">
      <c r="A37" s="34" t="s">
        <v>105</v>
      </c>
      <c r="B37" s="35" t="s">
        <v>120</v>
      </c>
      <c r="C37" s="35" t="s">
        <v>127</v>
      </c>
      <c r="D37" s="35" t="s">
        <v>73</v>
      </c>
      <c r="E37" s="35" t="s">
        <v>74</v>
      </c>
      <c r="F37" s="35" t="s">
        <v>110</v>
      </c>
      <c r="G37" s="35" t="s">
        <v>111</v>
      </c>
      <c r="H37" s="35" t="s">
        <v>112</v>
      </c>
      <c r="I37" s="35" t="s">
        <v>186</v>
      </c>
      <c r="J37" s="41"/>
      <c r="K37" s="41"/>
      <c r="L37" s="87">
        <v>2300000</v>
      </c>
      <c r="M37" s="87"/>
      <c r="N37" s="87">
        <v>2300000</v>
      </c>
      <c r="O37" s="35" t="s">
        <v>114</v>
      </c>
      <c r="P37" s="35" t="s">
        <v>185</v>
      </c>
      <c r="Q37" s="35" t="s">
        <v>389</v>
      </c>
      <c r="R37" s="35" t="s">
        <v>122</v>
      </c>
      <c r="S37" s="35"/>
      <c r="T37" s="36"/>
      <c r="U37" s="35" t="s">
        <v>185</v>
      </c>
      <c r="V37" s="35"/>
      <c r="W37" s="35"/>
      <c r="X37" s="35" t="s">
        <v>146</v>
      </c>
      <c r="Y37" s="35" t="s">
        <v>283</v>
      </c>
    </row>
    <row r="38" spans="1:25" hidden="1" x14ac:dyDescent="0.25">
      <c r="A38" s="34" t="s">
        <v>105</v>
      </c>
      <c r="B38" s="35" t="s">
        <v>138</v>
      </c>
      <c r="C38" s="35" t="s">
        <v>139</v>
      </c>
      <c r="D38" s="35" t="s">
        <v>187</v>
      </c>
      <c r="E38" s="35" t="s">
        <v>188</v>
      </c>
      <c r="F38" s="35" t="s">
        <v>110</v>
      </c>
      <c r="G38" s="35" t="s">
        <v>111</v>
      </c>
      <c r="H38" s="35" t="s">
        <v>112</v>
      </c>
      <c r="I38" s="35" t="s">
        <v>189</v>
      </c>
      <c r="J38" s="41"/>
      <c r="K38" s="41"/>
      <c r="L38" s="87">
        <v>5700000</v>
      </c>
      <c r="M38" s="87"/>
      <c r="N38" s="87">
        <v>5700000</v>
      </c>
      <c r="O38" s="35" t="s">
        <v>114</v>
      </c>
      <c r="P38" s="35" t="s">
        <v>185</v>
      </c>
      <c r="Q38" s="35" t="s">
        <v>390</v>
      </c>
      <c r="R38" s="35" t="s">
        <v>122</v>
      </c>
      <c r="S38" s="35"/>
      <c r="T38" s="36"/>
      <c r="U38" s="35" t="s">
        <v>185</v>
      </c>
      <c r="V38" s="35"/>
      <c r="W38" s="35"/>
      <c r="X38" s="35" t="s">
        <v>146</v>
      </c>
      <c r="Y38" s="35" t="s">
        <v>283</v>
      </c>
    </row>
    <row r="39" spans="1:25" hidden="1" x14ac:dyDescent="0.25">
      <c r="A39" s="34" t="s">
        <v>105</v>
      </c>
      <c r="B39" s="35" t="s">
        <v>138</v>
      </c>
      <c r="C39" s="35" t="s">
        <v>139</v>
      </c>
      <c r="D39" s="35" t="s">
        <v>187</v>
      </c>
      <c r="E39" s="35" t="s">
        <v>188</v>
      </c>
      <c r="F39" s="35" t="s">
        <v>110</v>
      </c>
      <c r="G39" s="35" t="s">
        <v>111</v>
      </c>
      <c r="H39" s="35" t="s">
        <v>112</v>
      </c>
      <c r="I39" s="35" t="s">
        <v>207</v>
      </c>
      <c r="J39" s="41"/>
      <c r="K39" s="41"/>
      <c r="L39" s="87">
        <v>500000</v>
      </c>
      <c r="M39" s="87"/>
      <c r="N39" s="87">
        <v>500000</v>
      </c>
      <c r="O39" s="35" t="s">
        <v>114</v>
      </c>
      <c r="P39" s="35" t="s">
        <v>185</v>
      </c>
      <c r="Q39" s="35" t="s">
        <v>391</v>
      </c>
      <c r="R39" s="35" t="s">
        <v>122</v>
      </c>
      <c r="S39" s="35"/>
      <c r="T39" s="36"/>
      <c r="U39" s="35" t="s">
        <v>185</v>
      </c>
      <c r="V39" s="35"/>
      <c r="W39" s="35"/>
      <c r="X39" s="35" t="s">
        <v>146</v>
      </c>
      <c r="Y39" s="35" t="s">
        <v>283</v>
      </c>
    </row>
    <row r="40" spans="1:25" hidden="1" x14ac:dyDescent="0.25">
      <c r="A40" s="34" t="s">
        <v>190</v>
      </c>
      <c r="B40" s="35" t="s">
        <v>106</v>
      </c>
      <c r="C40" s="35" t="s">
        <v>129</v>
      </c>
      <c r="D40" s="35" t="s">
        <v>55</v>
      </c>
      <c r="E40" s="35" t="s">
        <v>56</v>
      </c>
      <c r="F40" s="35" t="s">
        <v>110</v>
      </c>
      <c r="G40" s="35" t="s">
        <v>111</v>
      </c>
      <c r="H40" s="35" t="s">
        <v>112</v>
      </c>
      <c r="I40" s="35" t="s">
        <v>191</v>
      </c>
      <c r="J40" s="41">
        <v>9000</v>
      </c>
      <c r="K40" s="41">
        <v>582</v>
      </c>
      <c r="L40" s="87">
        <v>5238000</v>
      </c>
      <c r="M40" s="87"/>
      <c r="N40" s="87">
        <v>5238000</v>
      </c>
      <c r="O40" s="35" t="s">
        <v>192</v>
      </c>
      <c r="P40" s="35" t="s">
        <v>152</v>
      </c>
      <c r="Q40" s="35" t="s">
        <v>392</v>
      </c>
      <c r="R40" s="35" t="s">
        <v>131</v>
      </c>
      <c r="S40" s="35"/>
      <c r="T40" s="36"/>
      <c r="U40" s="35" t="s">
        <v>193</v>
      </c>
      <c r="V40" s="35"/>
      <c r="W40" s="35"/>
      <c r="X40" s="35" t="s">
        <v>274</v>
      </c>
      <c r="Y40" s="35" t="s">
        <v>276</v>
      </c>
    </row>
    <row r="41" spans="1:25" hidden="1" x14ac:dyDescent="0.25">
      <c r="A41" s="34" t="s">
        <v>190</v>
      </c>
      <c r="B41" s="35" t="s">
        <v>106</v>
      </c>
      <c r="C41" s="35" t="s">
        <v>129</v>
      </c>
      <c r="D41" s="35" t="s">
        <v>55</v>
      </c>
      <c r="E41" s="35" t="s">
        <v>56</v>
      </c>
      <c r="F41" s="35" t="s">
        <v>110</v>
      </c>
      <c r="G41" s="35" t="s">
        <v>111</v>
      </c>
      <c r="H41" s="35" t="s">
        <v>112</v>
      </c>
      <c r="I41" s="35" t="s">
        <v>191</v>
      </c>
      <c r="J41" s="41">
        <v>10000</v>
      </c>
      <c r="K41" s="41">
        <v>582</v>
      </c>
      <c r="L41" s="87">
        <v>5820000</v>
      </c>
      <c r="M41" s="87"/>
      <c r="N41" s="87">
        <v>5820000</v>
      </c>
      <c r="O41" s="35" t="s">
        <v>192</v>
      </c>
      <c r="P41" s="35" t="s">
        <v>152</v>
      </c>
      <c r="Q41" s="35" t="s">
        <v>393</v>
      </c>
      <c r="R41" s="35" t="s">
        <v>131</v>
      </c>
      <c r="S41" s="35"/>
      <c r="T41" s="36"/>
      <c r="U41" s="35" t="s">
        <v>193</v>
      </c>
      <c r="V41" s="35"/>
      <c r="W41" s="35"/>
      <c r="X41" s="35" t="s">
        <v>280</v>
      </c>
      <c r="Y41" s="35" t="s">
        <v>276</v>
      </c>
    </row>
    <row r="42" spans="1:25" hidden="1" x14ac:dyDescent="0.25">
      <c r="A42" s="34" t="s">
        <v>190</v>
      </c>
      <c r="B42" s="35" t="s">
        <v>106</v>
      </c>
      <c r="C42" s="35" t="s">
        <v>129</v>
      </c>
      <c r="D42" s="35" t="s">
        <v>55</v>
      </c>
      <c r="E42" s="35" t="s">
        <v>56</v>
      </c>
      <c r="F42" s="35" t="s">
        <v>110</v>
      </c>
      <c r="G42" s="35" t="s">
        <v>111</v>
      </c>
      <c r="H42" s="35" t="s">
        <v>112</v>
      </c>
      <c r="I42" s="35" t="s">
        <v>191</v>
      </c>
      <c r="J42" s="41">
        <v>10000</v>
      </c>
      <c r="K42" s="41">
        <v>582</v>
      </c>
      <c r="L42" s="87">
        <v>5820000</v>
      </c>
      <c r="M42" s="87"/>
      <c r="N42" s="87">
        <v>5820000</v>
      </c>
      <c r="O42" s="35" t="s">
        <v>192</v>
      </c>
      <c r="P42" s="35" t="s">
        <v>152</v>
      </c>
      <c r="Q42" s="35" t="s">
        <v>394</v>
      </c>
      <c r="R42" s="35" t="s">
        <v>131</v>
      </c>
      <c r="S42" s="35"/>
      <c r="T42" s="36"/>
      <c r="U42" s="35" t="s">
        <v>193</v>
      </c>
      <c r="V42" s="35"/>
      <c r="W42" s="35"/>
      <c r="X42" s="35" t="s">
        <v>274</v>
      </c>
      <c r="Y42" s="35" t="s">
        <v>276</v>
      </c>
    </row>
    <row r="43" spans="1:25" hidden="1" x14ac:dyDescent="0.25">
      <c r="A43" s="34" t="s">
        <v>190</v>
      </c>
      <c r="B43" s="35" t="s">
        <v>106</v>
      </c>
      <c r="C43" s="35" t="s">
        <v>129</v>
      </c>
      <c r="D43" s="35" t="s">
        <v>55</v>
      </c>
      <c r="E43" s="35" t="s">
        <v>56</v>
      </c>
      <c r="F43" s="35" t="s">
        <v>110</v>
      </c>
      <c r="G43" s="35" t="s">
        <v>111</v>
      </c>
      <c r="H43" s="35" t="s">
        <v>112</v>
      </c>
      <c r="I43" s="35" t="s">
        <v>191</v>
      </c>
      <c r="J43" s="41">
        <v>49000</v>
      </c>
      <c r="K43" s="41">
        <v>582</v>
      </c>
      <c r="L43" s="87">
        <v>28518000</v>
      </c>
      <c r="M43" s="87"/>
      <c r="N43" s="87">
        <v>28518000</v>
      </c>
      <c r="O43" s="35" t="s">
        <v>192</v>
      </c>
      <c r="P43" s="35" t="s">
        <v>152</v>
      </c>
      <c r="Q43" s="35" t="s">
        <v>395</v>
      </c>
      <c r="R43" s="35" t="s">
        <v>131</v>
      </c>
      <c r="S43" s="35"/>
      <c r="T43" s="36"/>
      <c r="U43" s="35" t="s">
        <v>193</v>
      </c>
      <c r="V43" s="35"/>
      <c r="W43" s="35"/>
      <c r="X43" s="35" t="s">
        <v>274</v>
      </c>
      <c r="Y43" s="35" t="s">
        <v>276</v>
      </c>
    </row>
    <row r="44" spans="1:25" hidden="1" x14ac:dyDescent="0.25">
      <c r="A44" s="34" t="s">
        <v>190</v>
      </c>
      <c r="B44" s="35" t="s">
        <v>106</v>
      </c>
      <c r="C44" s="35" t="s">
        <v>129</v>
      </c>
      <c r="D44" s="35" t="s">
        <v>55</v>
      </c>
      <c r="E44" s="35" t="s">
        <v>56</v>
      </c>
      <c r="F44" s="35" t="s">
        <v>110</v>
      </c>
      <c r="G44" s="35" t="s">
        <v>111</v>
      </c>
      <c r="H44" s="35" t="s">
        <v>112</v>
      </c>
      <c r="I44" s="35" t="s">
        <v>191</v>
      </c>
      <c r="J44" s="41">
        <v>26000</v>
      </c>
      <c r="K44" s="41">
        <v>582</v>
      </c>
      <c r="L44" s="87">
        <v>15132000</v>
      </c>
      <c r="M44" s="87"/>
      <c r="N44" s="87">
        <v>15132000</v>
      </c>
      <c r="O44" s="35" t="s">
        <v>192</v>
      </c>
      <c r="P44" s="35" t="s">
        <v>152</v>
      </c>
      <c r="Q44" s="35" t="s">
        <v>396</v>
      </c>
      <c r="R44" s="35" t="s">
        <v>131</v>
      </c>
      <c r="S44" s="35"/>
      <c r="T44" s="36"/>
      <c r="U44" s="35" t="s">
        <v>193</v>
      </c>
      <c r="V44" s="35"/>
      <c r="W44" s="35"/>
      <c r="X44" s="35" t="s">
        <v>274</v>
      </c>
      <c r="Y44" s="35" t="s">
        <v>276</v>
      </c>
    </row>
    <row r="45" spans="1:25" hidden="1" x14ac:dyDescent="0.25">
      <c r="A45" s="34" t="s">
        <v>190</v>
      </c>
      <c r="B45" s="35" t="s">
        <v>106</v>
      </c>
      <c r="C45" s="35" t="s">
        <v>129</v>
      </c>
      <c r="D45" s="35" t="s">
        <v>55</v>
      </c>
      <c r="E45" s="35" t="s">
        <v>56</v>
      </c>
      <c r="F45" s="35" t="s">
        <v>110</v>
      </c>
      <c r="G45" s="35" t="s">
        <v>111</v>
      </c>
      <c r="H45" s="35" t="s">
        <v>112</v>
      </c>
      <c r="I45" s="35" t="s">
        <v>191</v>
      </c>
      <c r="J45" s="41">
        <v>45000</v>
      </c>
      <c r="K45" s="41">
        <v>582</v>
      </c>
      <c r="L45" s="87">
        <v>26190000</v>
      </c>
      <c r="M45" s="87"/>
      <c r="N45" s="87">
        <v>26190000</v>
      </c>
      <c r="O45" s="35" t="s">
        <v>192</v>
      </c>
      <c r="P45" s="35" t="s">
        <v>152</v>
      </c>
      <c r="Q45" s="35" t="s">
        <v>397</v>
      </c>
      <c r="R45" s="35" t="s">
        <v>131</v>
      </c>
      <c r="S45" s="35"/>
      <c r="T45" s="36"/>
      <c r="U45" s="35" t="s">
        <v>193</v>
      </c>
      <c r="V45" s="35"/>
      <c r="W45" s="35"/>
      <c r="X45" s="35" t="s">
        <v>274</v>
      </c>
      <c r="Y45" s="35" t="s">
        <v>276</v>
      </c>
    </row>
    <row r="46" spans="1:25" hidden="1" x14ac:dyDescent="0.25">
      <c r="A46" s="34" t="s">
        <v>190</v>
      </c>
      <c r="B46" s="35" t="s">
        <v>106</v>
      </c>
      <c r="C46" s="35" t="s">
        <v>129</v>
      </c>
      <c r="D46" s="35" t="s">
        <v>55</v>
      </c>
      <c r="E46" s="35" t="s">
        <v>56</v>
      </c>
      <c r="F46" s="35" t="s">
        <v>110</v>
      </c>
      <c r="G46" s="35" t="s">
        <v>111</v>
      </c>
      <c r="H46" s="35" t="s">
        <v>112</v>
      </c>
      <c r="I46" s="35" t="s">
        <v>191</v>
      </c>
      <c r="J46" s="41">
        <v>14000</v>
      </c>
      <c r="K46" s="41">
        <v>582</v>
      </c>
      <c r="L46" s="87">
        <v>8148000</v>
      </c>
      <c r="M46" s="87"/>
      <c r="N46" s="87">
        <v>8148000</v>
      </c>
      <c r="O46" s="35" t="s">
        <v>192</v>
      </c>
      <c r="P46" s="35" t="s">
        <v>152</v>
      </c>
      <c r="Q46" s="35" t="s">
        <v>398</v>
      </c>
      <c r="R46" s="35" t="s">
        <v>131</v>
      </c>
      <c r="S46" s="35"/>
      <c r="T46" s="36"/>
      <c r="U46" s="35" t="s">
        <v>193</v>
      </c>
      <c r="V46" s="35"/>
      <c r="W46" s="35"/>
      <c r="X46" s="35" t="s">
        <v>274</v>
      </c>
      <c r="Y46" s="35" t="s">
        <v>276</v>
      </c>
    </row>
    <row r="47" spans="1:25" hidden="1" x14ac:dyDescent="0.25">
      <c r="A47" s="34" t="s">
        <v>190</v>
      </c>
      <c r="B47" s="35" t="s">
        <v>106</v>
      </c>
      <c r="C47" s="35" t="s">
        <v>129</v>
      </c>
      <c r="D47" s="35" t="s">
        <v>55</v>
      </c>
      <c r="E47" s="35" t="s">
        <v>56</v>
      </c>
      <c r="F47" s="35" t="s">
        <v>110</v>
      </c>
      <c r="G47" s="35" t="s">
        <v>111</v>
      </c>
      <c r="H47" s="35" t="s">
        <v>112</v>
      </c>
      <c r="I47" s="35" t="s">
        <v>191</v>
      </c>
      <c r="J47" s="41">
        <v>15000</v>
      </c>
      <c r="K47" s="41">
        <v>582</v>
      </c>
      <c r="L47" s="87">
        <v>8730000</v>
      </c>
      <c r="M47" s="87"/>
      <c r="N47" s="87">
        <v>8730000</v>
      </c>
      <c r="O47" s="35" t="s">
        <v>192</v>
      </c>
      <c r="P47" s="35" t="s">
        <v>152</v>
      </c>
      <c r="Q47" s="35" t="s">
        <v>399</v>
      </c>
      <c r="R47" s="35" t="s">
        <v>131</v>
      </c>
      <c r="S47" s="35"/>
      <c r="T47" s="36"/>
      <c r="U47" s="35" t="s">
        <v>193</v>
      </c>
      <c r="V47" s="35"/>
      <c r="W47" s="35"/>
      <c r="X47" s="35" t="s">
        <v>274</v>
      </c>
      <c r="Y47" s="35" t="s">
        <v>276</v>
      </c>
    </row>
    <row r="48" spans="1:25" hidden="1" x14ac:dyDescent="0.25">
      <c r="A48" s="34" t="s">
        <v>190</v>
      </c>
      <c r="B48" s="35" t="s">
        <v>106</v>
      </c>
      <c r="C48" s="35" t="s">
        <v>129</v>
      </c>
      <c r="D48" s="35" t="s">
        <v>55</v>
      </c>
      <c r="E48" s="35" t="s">
        <v>56</v>
      </c>
      <c r="F48" s="35" t="s">
        <v>110</v>
      </c>
      <c r="G48" s="35" t="s">
        <v>111</v>
      </c>
      <c r="H48" s="35" t="s">
        <v>112</v>
      </c>
      <c r="I48" s="35" t="s">
        <v>191</v>
      </c>
      <c r="J48" s="41">
        <v>15000</v>
      </c>
      <c r="K48" s="41">
        <v>582</v>
      </c>
      <c r="L48" s="87">
        <v>8730000</v>
      </c>
      <c r="M48" s="87"/>
      <c r="N48" s="87">
        <v>8730000</v>
      </c>
      <c r="O48" s="35" t="s">
        <v>192</v>
      </c>
      <c r="P48" s="35" t="s">
        <v>152</v>
      </c>
      <c r="Q48" s="35" t="s">
        <v>400</v>
      </c>
      <c r="R48" s="35" t="s">
        <v>131</v>
      </c>
      <c r="S48" s="35"/>
      <c r="T48" s="36"/>
      <c r="U48" s="35" t="s">
        <v>193</v>
      </c>
      <c r="V48" s="35"/>
      <c r="W48" s="35"/>
      <c r="X48" s="35" t="s">
        <v>274</v>
      </c>
      <c r="Y48" s="35" t="s">
        <v>276</v>
      </c>
    </row>
    <row r="49" spans="1:25" hidden="1" x14ac:dyDescent="0.25">
      <c r="A49" s="34" t="s">
        <v>190</v>
      </c>
      <c r="B49" s="35" t="s">
        <v>106</v>
      </c>
      <c r="C49" s="35" t="s">
        <v>129</v>
      </c>
      <c r="D49" s="35" t="s">
        <v>55</v>
      </c>
      <c r="E49" s="35" t="s">
        <v>56</v>
      </c>
      <c r="F49" s="35" t="s">
        <v>110</v>
      </c>
      <c r="G49" s="35" t="s">
        <v>111</v>
      </c>
      <c r="H49" s="35" t="s">
        <v>112</v>
      </c>
      <c r="I49" s="35" t="s">
        <v>191</v>
      </c>
      <c r="J49" s="41">
        <v>9500</v>
      </c>
      <c r="K49" s="41">
        <v>582</v>
      </c>
      <c r="L49" s="87">
        <v>5529000</v>
      </c>
      <c r="M49" s="87"/>
      <c r="N49" s="87">
        <v>5529000</v>
      </c>
      <c r="O49" s="35" t="s">
        <v>192</v>
      </c>
      <c r="P49" s="35" t="s">
        <v>152</v>
      </c>
      <c r="Q49" s="35" t="s">
        <v>401</v>
      </c>
      <c r="R49" s="35" t="s">
        <v>131</v>
      </c>
      <c r="S49" s="35"/>
      <c r="T49" s="36"/>
      <c r="U49" s="35" t="s">
        <v>193</v>
      </c>
      <c r="V49" s="35"/>
      <c r="W49" s="35"/>
      <c r="X49" s="35" t="s">
        <v>274</v>
      </c>
      <c r="Y49" s="35" t="s">
        <v>276</v>
      </c>
    </row>
    <row r="50" spans="1:25" hidden="1" x14ac:dyDescent="0.25">
      <c r="A50" s="34" t="s">
        <v>190</v>
      </c>
      <c r="B50" s="35" t="s">
        <v>106</v>
      </c>
      <c r="C50" s="35" t="s">
        <v>129</v>
      </c>
      <c r="D50" s="35" t="s">
        <v>55</v>
      </c>
      <c r="E50" s="35" t="s">
        <v>56</v>
      </c>
      <c r="F50" s="35" t="s">
        <v>110</v>
      </c>
      <c r="G50" s="35" t="s">
        <v>111</v>
      </c>
      <c r="H50" s="35" t="s">
        <v>112</v>
      </c>
      <c r="I50" s="35" t="s">
        <v>191</v>
      </c>
      <c r="J50" s="41">
        <v>11150</v>
      </c>
      <c r="K50" s="41">
        <v>582</v>
      </c>
      <c r="L50" s="87">
        <v>6489300</v>
      </c>
      <c r="M50" s="87"/>
      <c r="N50" s="87">
        <v>6489300</v>
      </c>
      <c r="O50" s="35" t="s">
        <v>192</v>
      </c>
      <c r="P50" s="35" t="s">
        <v>152</v>
      </c>
      <c r="Q50" s="35" t="s">
        <v>402</v>
      </c>
      <c r="R50" s="35" t="s">
        <v>131</v>
      </c>
      <c r="S50" s="35"/>
      <c r="T50" s="36"/>
      <c r="U50" s="35" t="s">
        <v>193</v>
      </c>
      <c r="V50" s="35"/>
      <c r="W50" s="35"/>
      <c r="X50" s="35" t="s">
        <v>274</v>
      </c>
      <c r="Y50" s="35" t="s">
        <v>276</v>
      </c>
    </row>
    <row r="51" spans="1:25" hidden="1" x14ac:dyDescent="0.25">
      <c r="A51" s="34" t="s">
        <v>190</v>
      </c>
      <c r="B51" s="35" t="s">
        <v>106</v>
      </c>
      <c r="C51" s="35" t="s">
        <v>129</v>
      </c>
      <c r="D51" s="35" t="s">
        <v>55</v>
      </c>
      <c r="E51" s="35" t="s">
        <v>56</v>
      </c>
      <c r="F51" s="35" t="s">
        <v>110</v>
      </c>
      <c r="G51" s="35" t="s">
        <v>111</v>
      </c>
      <c r="H51" s="35" t="s">
        <v>112</v>
      </c>
      <c r="I51" s="35" t="s">
        <v>191</v>
      </c>
      <c r="J51" s="41">
        <v>11150</v>
      </c>
      <c r="K51" s="41">
        <v>582</v>
      </c>
      <c r="L51" s="87">
        <v>6489300</v>
      </c>
      <c r="M51" s="87"/>
      <c r="N51" s="87">
        <v>6489300</v>
      </c>
      <c r="O51" s="35" t="s">
        <v>192</v>
      </c>
      <c r="P51" s="35" t="s">
        <v>152</v>
      </c>
      <c r="Q51" s="35" t="s">
        <v>403</v>
      </c>
      <c r="R51" s="35" t="s">
        <v>131</v>
      </c>
      <c r="S51" s="35"/>
      <c r="T51" s="36"/>
      <c r="U51" s="35" t="s">
        <v>193</v>
      </c>
      <c r="V51" s="35"/>
      <c r="W51" s="35"/>
      <c r="X51" s="35" t="s">
        <v>274</v>
      </c>
      <c r="Y51" s="35" t="s">
        <v>276</v>
      </c>
    </row>
    <row r="52" spans="1:25" hidden="1" x14ac:dyDescent="0.25">
      <c r="A52" s="34" t="s">
        <v>190</v>
      </c>
      <c r="B52" s="35" t="s">
        <v>106</v>
      </c>
      <c r="C52" s="35" t="s">
        <v>129</v>
      </c>
      <c r="D52" s="35" t="s">
        <v>55</v>
      </c>
      <c r="E52" s="35" t="s">
        <v>56</v>
      </c>
      <c r="F52" s="35" t="s">
        <v>110</v>
      </c>
      <c r="G52" s="35" t="s">
        <v>111</v>
      </c>
      <c r="H52" s="35" t="s">
        <v>112</v>
      </c>
      <c r="I52" s="35" t="s">
        <v>191</v>
      </c>
      <c r="J52" s="41">
        <v>11150</v>
      </c>
      <c r="K52" s="41">
        <v>582</v>
      </c>
      <c r="L52" s="87">
        <v>6489300</v>
      </c>
      <c r="M52" s="87"/>
      <c r="N52" s="87">
        <v>6489300</v>
      </c>
      <c r="O52" s="35" t="s">
        <v>192</v>
      </c>
      <c r="P52" s="35" t="s">
        <v>152</v>
      </c>
      <c r="Q52" s="35" t="s">
        <v>404</v>
      </c>
      <c r="R52" s="35" t="s">
        <v>131</v>
      </c>
      <c r="S52" s="35"/>
      <c r="T52" s="36"/>
      <c r="U52" s="35" t="s">
        <v>193</v>
      </c>
      <c r="V52" s="35"/>
      <c r="W52" s="35"/>
      <c r="X52" s="35" t="s">
        <v>274</v>
      </c>
      <c r="Y52" s="35" t="s">
        <v>276</v>
      </c>
    </row>
    <row r="53" spans="1:25" hidden="1" x14ac:dyDescent="0.25">
      <c r="A53" s="34" t="s">
        <v>190</v>
      </c>
      <c r="B53" s="35" t="s">
        <v>106</v>
      </c>
      <c r="C53" s="35" t="s">
        <v>129</v>
      </c>
      <c r="D53" s="35" t="s">
        <v>55</v>
      </c>
      <c r="E53" s="35" t="s">
        <v>56</v>
      </c>
      <c r="F53" s="35" t="s">
        <v>110</v>
      </c>
      <c r="G53" s="35" t="s">
        <v>111</v>
      </c>
      <c r="H53" s="35" t="s">
        <v>112</v>
      </c>
      <c r="I53" s="35" t="s">
        <v>191</v>
      </c>
      <c r="J53" s="41">
        <v>11150</v>
      </c>
      <c r="K53" s="41">
        <v>582</v>
      </c>
      <c r="L53" s="87">
        <v>6489300</v>
      </c>
      <c r="M53" s="87"/>
      <c r="N53" s="87">
        <v>6489300</v>
      </c>
      <c r="O53" s="35" t="s">
        <v>192</v>
      </c>
      <c r="P53" s="35" t="s">
        <v>152</v>
      </c>
      <c r="Q53" s="35" t="s">
        <v>405</v>
      </c>
      <c r="R53" s="35" t="s">
        <v>131</v>
      </c>
      <c r="S53" s="35"/>
      <c r="T53" s="36"/>
      <c r="U53" s="35" t="s">
        <v>193</v>
      </c>
      <c r="V53" s="35"/>
      <c r="W53" s="35"/>
      <c r="X53" s="35" t="s">
        <v>274</v>
      </c>
      <c r="Y53" s="35" t="s">
        <v>276</v>
      </c>
    </row>
    <row r="54" spans="1:25" hidden="1" x14ac:dyDescent="0.25">
      <c r="A54" s="34" t="s">
        <v>190</v>
      </c>
      <c r="B54" s="35" t="s">
        <v>106</v>
      </c>
      <c r="C54" s="35" t="s">
        <v>129</v>
      </c>
      <c r="D54" s="35" t="s">
        <v>55</v>
      </c>
      <c r="E54" s="35" t="s">
        <v>56</v>
      </c>
      <c r="F54" s="35" t="s">
        <v>110</v>
      </c>
      <c r="G54" s="35" t="s">
        <v>111</v>
      </c>
      <c r="H54" s="35" t="s">
        <v>112</v>
      </c>
      <c r="I54" s="35" t="s">
        <v>191</v>
      </c>
      <c r="J54" s="41">
        <v>11150</v>
      </c>
      <c r="K54" s="41">
        <v>582</v>
      </c>
      <c r="L54" s="87">
        <v>6489300</v>
      </c>
      <c r="M54" s="87"/>
      <c r="N54" s="87">
        <v>6489300</v>
      </c>
      <c r="O54" s="35" t="s">
        <v>192</v>
      </c>
      <c r="P54" s="35" t="s">
        <v>152</v>
      </c>
      <c r="Q54" s="35" t="s">
        <v>406</v>
      </c>
      <c r="R54" s="35" t="s">
        <v>131</v>
      </c>
      <c r="S54" s="35"/>
      <c r="T54" s="36"/>
      <c r="U54" s="35" t="s">
        <v>193</v>
      </c>
      <c r="V54" s="35"/>
      <c r="W54" s="35"/>
      <c r="X54" s="35" t="s">
        <v>274</v>
      </c>
      <c r="Y54" s="35" t="s">
        <v>276</v>
      </c>
    </row>
    <row r="55" spans="1:25" hidden="1" x14ac:dyDescent="0.25">
      <c r="A55" s="34" t="s">
        <v>190</v>
      </c>
      <c r="B55" s="35" t="s">
        <v>106</v>
      </c>
      <c r="C55" s="35" t="s">
        <v>129</v>
      </c>
      <c r="D55" s="35" t="s">
        <v>55</v>
      </c>
      <c r="E55" s="35" t="s">
        <v>56</v>
      </c>
      <c r="F55" s="35" t="s">
        <v>110</v>
      </c>
      <c r="G55" s="35" t="s">
        <v>111</v>
      </c>
      <c r="H55" s="35" t="s">
        <v>112</v>
      </c>
      <c r="I55" s="35" t="s">
        <v>191</v>
      </c>
      <c r="J55" s="41">
        <v>11150</v>
      </c>
      <c r="K55" s="41">
        <v>582</v>
      </c>
      <c r="L55" s="87">
        <v>6489300</v>
      </c>
      <c r="M55" s="87"/>
      <c r="N55" s="87">
        <v>6489300</v>
      </c>
      <c r="O55" s="35" t="s">
        <v>192</v>
      </c>
      <c r="P55" s="35" t="s">
        <v>152</v>
      </c>
      <c r="Q55" s="35" t="s">
        <v>407</v>
      </c>
      <c r="R55" s="35" t="s">
        <v>131</v>
      </c>
      <c r="S55" s="35"/>
      <c r="T55" s="36"/>
      <c r="U55" s="35" t="s">
        <v>193</v>
      </c>
      <c r="V55" s="35"/>
      <c r="W55" s="35"/>
      <c r="X55" s="35" t="s">
        <v>274</v>
      </c>
      <c r="Y55" s="35" t="s">
        <v>276</v>
      </c>
    </row>
    <row r="56" spans="1:25" hidden="1" x14ac:dyDescent="0.25">
      <c r="A56" s="34" t="s">
        <v>190</v>
      </c>
      <c r="B56" s="35" t="s">
        <v>106</v>
      </c>
      <c r="C56" s="35" t="s">
        <v>129</v>
      </c>
      <c r="D56" s="35" t="s">
        <v>55</v>
      </c>
      <c r="E56" s="35" t="s">
        <v>56</v>
      </c>
      <c r="F56" s="35" t="s">
        <v>110</v>
      </c>
      <c r="G56" s="35" t="s">
        <v>111</v>
      </c>
      <c r="H56" s="35" t="s">
        <v>112</v>
      </c>
      <c r="I56" s="35" t="s">
        <v>191</v>
      </c>
      <c r="J56" s="41">
        <v>11150</v>
      </c>
      <c r="K56" s="41">
        <v>582</v>
      </c>
      <c r="L56" s="87">
        <v>6489300</v>
      </c>
      <c r="M56" s="87"/>
      <c r="N56" s="87">
        <v>6489300</v>
      </c>
      <c r="O56" s="35" t="s">
        <v>192</v>
      </c>
      <c r="P56" s="35" t="s">
        <v>152</v>
      </c>
      <c r="Q56" s="35" t="s">
        <v>408</v>
      </c>
      <c r="R56" s="35" t="s">
        <v>131</v>
      </c>
      <c r="S56" s="35"/>
      <c r="T56" s="36"/>
      <c r="U56" s="35" t="s">
        <v>193</v>
      </c>
      <c r="V56" s="35"/>
      <c r="W56" s="35"/>
      <c r="X56" s="35" t="s">
        <v>274</v>
      </c>
      <c r="Y56" s="35" t="s">
        <v>276</v>
      </c>
    </row>
    <row r="57" spans="1:25" hidden="1" x14ac:dyDescent="0.25">
      <c r="A57" s="34" t="s">
        <v>190</v>
      </c>
      <c r="B57" s="35" t="s">
        <v>106</v>
      </c>
      <c r="C57" s="35" t="s">
        <v>194</v>
      </c>
      <c r="D57" s="35" t="s">
        <v>39</v>
      </c>
      <c r="E57" s="35" t="s">
        <v>40</v>
      </c>
      <c r="F57" s="35" t="s">
        <v>110</v>
      </c>
      <c r="G57" s="35" t="s">
        <v>111</v>
      </c>
      <c r="H57" s="35" t="s">
        <v>112</v>
      </c>
      <c r="I57" s="35" t="s">
        <v>191</v>
      </c>
      <c r="J57" s="41">
        <v>10000</v>
      </c>
      <c r="K57" s="41">
        <v>582</v>
      </c>
      <c r="L57" s="87">
        <v>5820000</v>
      </c>
      <c r="M57" s="87"/>
      <c r="N57" s="87">
        <v>5820000</v>
      </c>
      <c r="O57" s="35" t="s">
        <v>192</v>
      </c>
      <c r="P57" s="35" t="s">
        <v>152</v>
      </c>
      <c r="Q57" s="35" t="s">
        <v>409</v>
      </c>
      <c r="R57" s="35" t="s">
        <v>131</v>
      </c>
      <c r="S57" s="35"/>
      <c r="T57" s="36"/>
      <c r="U57" s="35" t="s">
        <v>193</v>
      </c>
      <c r="V57" s="35"/>
      <c r="W57" s="35"/>
      <c r="X57" s="35" t="s">
        <v>274</v>
      </c>
      <c r="Y57" s="35" t="s">
        <v>276</v>
      </c>
    </row>
    <row r="58" spans="1:25" hidden="1" x14ac:dyDescent="0.25">
      <c r="A58" s="34" t="s">
        <v>190</v>
      </c>
      <c r="B58" s="35" t="s">
        <v>138</v>
      </c>
      <c r="C58" s="35" t="s">
        <v>139</v>
      </c>
      <c r="D58" s="35" t="s">
        <v>82</v>
      </c>
      <c r="E58" s="35" t="s">
        <v>83</v>
      </c>
      <c r="F58" s="35" t="s">
        <v>110</v>
      </c>
      <c r="G58" s="35" t="s">
        <v>111</v>
      </c>
      <c r="H58" s="35" t="s">
        <v>112</v>
      </c>
      <c r="I58" s="35" t="s">
        <v>195</v>
      </c>
      <c r="J58" s="41">
        <v>4000</v>
      </c>
      <c r="K58" s="41">
        <v>582</v>
      </c>
      <c r="L58" s="87">
        <v>2328000</v>
      </c>
      <c r="M58" s="87"/>
      <c r="N58" s="87">
        <v>2328000</v>
      </c>
      <c r="O58" s="35" t="s">
        <v>192</v>
      </c>
      <c r="P58" s="35" t="s">
        <v>152</v>
      </c>
      <c r="Q58" s="35" t="s">
        <v>410</v>
      </c>
      <c r="R58" s="35" t="s">
        <v>131</v>
      </c>
      <c r="S58" s="35"/>
      <c r="T58" s="36"/>
      <c r="U58" s="35" t="s">
        <v>193</v>
      </c>
      <c r="V58" s="35"/>
      <c r="W58" s="35"/>
      <c r="X58" s="35" t="s">
        <v>274</v>
      </c>
      <c r="Y58" s="35" t="s">
        <v>276</v>
      </c>
    </row>
    <row r="59" spans="1:25" hidden="1" x14ac:dyDescent="0.25">
      <c r="A59" s="34" t="s">
        <v>190</v>
      </c>
      <c r="B59" s="35" t="s">
        <v>138</v>
      </c>
      <c r="C59" s="35" t="s">
        <v>139</v>
      </c>
      <c r="D59" s="35" t="s">
        <v>82</v>
      </c>
      <c r="E59" s="35" t="s">
        <v>83</v>
      </c>
      <c r="F59" s="35" t="s">
        <v>110</v>
      </c>
      <c r="G59" s="35" t="s">
        <v>111</v>
      </c>
      <c r="H59" s="35" t="s">
        <v>112</v>
      </c>
      <c r="I59" s="35" t="s">
        <v>195</v>
      </c>
      <c r="J59" s="41">
        <v>1000</v>
      </c>
      <c r="K59" s="41">
        <v>582</v>
      </c>
      <c r="L59" s="87">
        <v>582000</v>
      </c>
      <c r="M59" s="87"/>
      <c r="N59" s="87">
        <v>582000</v>
      </c>
      <c r="O59" s="35" t="s">
        <v>192</v>
      </c>
      <c r="P59" s="35" t="s">
        <v>152</v>
      </c>
      <c r="Q59" s="35" t="s">
        <v>411</v>
      </c>
      <c r="R59" s="35" t="s">
        <v>131</v>
      </c>
      <c r="S59" s="35"/>
      <c r="T59" s="36"/>
      <c r="U59" s="35" t="s">
        <v>193</v>
      </c>
      <c r="V59" s="35"/>
      <c r="W59" s="35"/>
      <c r="X59" s="35" t="s">
        <v>274</v>
      </c>
      <c r="Y59" s="35" t="s">
        <v>276</v>
      </c>
    </row>
    <row r="60" spans="1:25" hidden="1" x14ac:dyDescent="0.25">
      <c r="A60" s="34" t="s">
        <v>190</v>
      </c>
      <c r="B60" s="35" t="s">
        <v>138</v>
      </c>
      <c r="C60" s="35" t="s">
        <v>139</v>
      </c>
      <c r="D60" s="35" t="s">
        <v>82</v>
      </c>
      <c r="E60" s="35" t="s">
        <v>83</v>
      </c>
      <c r="F60" s="35" t="s">
        <v>110</v>
      </c>
      <c r="G60" s="35" t="s">
        <v>111</v>
      </c>
      <c r="H60" s="35" t="s">
        <v>112</v>
      </c>
      <c r="I60" s="35" t="s">
        <v>195</v>
      </c>
      <c r="J60" s="41">
        <v>3116.44</v>
      </c>
      <c r="K60" s="41">
        <v>582</v>
      </c>
      <c r="L60" s="87">
        <v>1813768</v>
      </c>
      <c r="M60" s="87"/>
      <c r="N60" s="87">
        <v>1813768</v>
      </c>
      <c r="O60" s="35" t="s">
        <v>192</v>
      </c>
      <c r="P60" s="35" t="s">
        <v>152</v>
      </c>
      <c r="Q60" s="35" t="s">
        <v>412</v>
      </c>
      <c r="R60" s="35" t="s">
        <v>131</v>
      </c>
      <c r="S60" s="35"/>
      <c r="T60" s="36"/>
      <c r="U60" s="35" t="s">
        <v>193</v>
      </c>
      <c r="V60" s="35"/>
      <c r="W60" s="35"/>
      <c r="X60" s="35" t="s">
        <v>274</v>
      </c>
      <c r="Y60" s="35" t="s">
        <v>276</v>
      </c>
    </row>
    <row r="61" spans="1:25" hidden="1" x14ac:dyDescent="0.25">
      <c r="A61" s="34" t="s">
        <v>190</v>
      </c>
      <c r="B61" s="35" t="s">
        <v>138</v>
      </c>
      <c r="C61" s="35" t="s">
        <v>139</v>
      </c>
      <c r="D61" s="35" t="s">
        <v>82</v>
      </c>
      <c r="E61" s="35" t="s">
        <v>83</v>
      </c>
      <c r="F61" s="35" t="s">
        <v>110</v>
      </c>
      <c r="G61" s="35" t="s">
        <v>111</v>
      </c>
      <c r="H61" s="35" t="s">
        <v>112</v>
      </c>
      <c r="I61" s="35" t="s">
        <v>195</v>
      </c>
      <c r="J61" s="41">
        <v>6200</v>
      </c>
      <c r="K61" s="41">
        <v>582</v>
      </c>
      <c r="L61" s="87">
        <v>3608400</v>
      </c>
      <c r="M61" s="87"/>
      <c r="N61" s="87">
        <v>3608400</v>
      </c>
      <c r="O61" s="35" t="s">
        <v>192</v>
      </c>
      <c r="P61" s="35" t="s">
        <v>152</v>
      </c>
      <c r="Q61" s="35" t="s">
        <v>413</v>
      </c>
      <c r="R61" s="35" t="s">
        <v>131</v>
      </c>
      <c r="S61" s="35"/>
      <c r="T61" s="36"/>
      <c r="U61" s="35" t="s">
        <v>193</v>
      </c>
      <c r="V61" s="35"/>
      <c r="W61" s="35"/>
      <c r="X61" s="35" t="s">
        <v>274</v>
      </c>
      <c r="Y61" s="35" t="s">
        <v>276</v>
      </c>
    </row>
    <row r="62" spans="1:25" hidden="1" x14ac:dyDescent="0.25">
      <c r="A62" s="34" t="s">
        <v>190</v>
      </c>
      <c r="B62" s="35" t="s">
        <v>138</v>
      </c>
      <c r="C62" s="35" t="s">
        <v>139</v>
      </c>
      <c r="D62" s="35" t="s">
        <v>82</v>
      </c>
      <c r="E62" s="35" t="s">
        <v>83</v>
      </c>
      <c r="F62" s="35" t="s">
        <v>110</v>
      </c>
      <c r="G62" s="35" t="s">
        <v>111</v>
      </c>
      <c r="H62" s="35" t="s">
        <v>112</v>
      </c>
      <c r="I62" s="35" t="s">
        <v>195</v>
      </c>
      <c r="J62" s="41">
        <v>7600</v>
      </c>
      <c r="K62" s="41">
        <v>582</v>
      </c>
      <c r="L62" s="87">
        <v>4423200</v>
      </c>
      <c r="M62" s="87"/>
      <c r="N62" s="87">
        <v>4423200</v>
      </c>
      <c r="O62" s="35" t="s">
        <v>192</v>
      </c>
      <c r="P62" s="35" t="s">
        <v>152</v>
      </c>
      <c r="Q62" s="35" t="s">
        <v>414</v>
      </c>
      <c r="R62" s="35" t="s">
        <v>131</v>
      </c>
      <c r="S62" s="35"/>
      <c r="T62" s="36"/>
      <c r="U62" s="35" t="s">
        <v>193</v>
      </c>
      <c r="V62" s="35"/>
      <c r="W62" s="35"/>
      <c r="X62" s="35" t="s">
        <v>274</v>
      </c>
      <c r="Y62" s="35" t="s">
        <v>276</v>
      </c>
    </row>
    <row r="63" spans="1:25" hidden="1" x14ac:dyDescent="0.25">
      <c r="A63" s="34" t="s">
        <v>190</v>
      </c>
      <c r="B63" s="35" t="s">
        <v>138</v>
      </c>
      <c r="C63" s="35" t="s">
        <v>139</v>
      </c>
      <c r="D63" s="35" t="s">
        <v>82</v>
      </c>
      <c r="E63" s="35" t="s">
        <v>83</v>
      </c>
      <c r="F63" s="35" t="s">
        <v>110</v>
      </c>
      <c r="G63" s="35" t="s">
        <v>111</v>
      </c>
      <c r="H63" s="35" t="s">
        <v>112</v>
      </c>
      <c r="I63" s="35" t="s">
        <v>195</v>
      </c>
      <c r="J63" s="41">
        <v>4000</v>
      </c>
      <c r="K63" s="41">
        <v>582</v>
      </c>
      <c r="L63" s="87">
        <v>2328000</v>
      </c>
      <c r="M63" s="87"/>
      <c r="N63" s="87">
        <v>2328000</v>
      </c>
      <c r="O63" s="35" t="s">
        <v>192</v>
      </c>
      <c r="P63" s="35" t="s">
        <v>152</v>
      </c>
      <c r="Q63" s="35" t="s">
        <v>410</v>
      </c>
      <c r="R63" s="35" t="s">
        <v>131</v>
      </c>
      <c r="S63" s="35"/>
      <c r="T63" s="36"/>
      <c r="U63" s="35" t="s">
        <v>193</v>
      </c>
      <c r="V63" s="35"/>
      <c r="W63" s="35"/>
      <c r="X63" s="35" t="s">
        <v>274</v>
      </c>
      <c r="Y63" s="35" t="s">
        <v>276</v>
      </c>
    </row>
    <row r="64" spans="1:25" hidden="1" x14ac:dyDescent="0.25">
      <c r="A64" s="34" t="s">
        <v>190</v>
      </c>
      <c r="B64" s="35" t="s">
        <v>138</v>
      </c>
      <c r="C64" s="35" t="s">
        <v>139</v>
      </c>
      <c r="D64" s="35" t="s">
        <v>82</v>
      </c>
      <c r="E64" s="35" t="s">
        <v>83</v>
      </c>
      <c r="F64" s="35" t="s">
        <v>110</v>
      </c>
      <c r="G64" s="35" t="s">
        <v>111</v>
      </c>
      <c r="H64" s="35" t="s">
        <v>112</v>
      </c>
      <c r="I64" s="35" t="s">
        <v>195</v>
      </c>
      <c r="J64" s="41">
        <v>13000</v>
      </c>
      <c r="K64" s="41">
        <v>582</v>
      </c>
      <c r="L64" s="87">
        <v>7566000</v>
      </c>
      <c r="M64" s="87"/>
      <c r="N64" s="87">
        <v>7566000</v>
      </c>
      <c r="O64" s="35" t="s">
        <v>192</v>
      </c>
      <c r="P64" s="35" t="s">
        <v>152</v>
      </c>
      <c r="Q64" s="35" t="s">
        <v>415</v>
      </c>
      <c r="R64" s="35" t="s">
        <v>131</v>
      </c>
      <c r="S64" s="35"/>
      <c r="T64" s="36"/>
      <c r="U64" s="35" t="s">
        <v>193</v>
      </c>
      <c r="V64" s="35"/>
      <c r="W64" s="35"/>
      <c r="X64" s="35" t="s">
        <v>274</v>
      </c>
      <c r="Y64" s="35" t="s">
        <v>276</v>
      </c>
    </row>
    <row r="65" spans="1:25" hidden="1" x14ac:dyDescent="0.25">
      <c r="A65" s="34" t="s">
        <v>190</v>
      </c>
      <c r="B65" s="35" t="s">
        <v>138</v>
      </c>
      <c r="C65" s="35" t="s">
        <v>139</v>
      </c>
      <c r="D65" s="35" t="s">
        <v>82</v>
      </c>
      <c r="E65" s="35" t="s">
        <v>83</v>
      </c>
      <c r="F65" s="35" t="s">
        <v>110</v>
      </c>
      <c r="G65" s="35" t="s">
        <v>111</v>
      </c>
      <c r="H65" s="35" t="s">
        <v>112</v>
      </c>
      <c r="I65" s="35" t="s">
        <v>196</v>
      </c>
      <c r="J65" s="41">
        <v>4000</v>
      </c>
      <c r="K65" s="41">
        <v>582</v>
      </c>
      <c r="L65" s="87">
        <v>2328000</v>
      </c>
      <c r="M65" s="87"/>
      <c r="N65" s="87">
        <v>2328000</v>
      </c>
      <c r="O65" s="35" t="s">
        <v>192</v>
      </c>
      <c r="P65" s="35" t="s">
        <v>152</v>
      </c>
      <c r="Q65" s="35" t="s">
        <v>416</v>
      </c>
      <c r="R65" s="35" t="s">
        <v>131</v>
      </c>
      <c r="S65" s="35"/>
      <c r="T65" s="36"/>
      <c r="U65" s="35" t="s">
        <v>193</v>
      </c>
      <c r="V65" s="35"/>
      <c r="W65" s="35"/>
      <c r="X65" s="35" t="s">
        <v>274</v>
      </c>
      <c r="Y65" s="35" t="s">
        <v>276</v>
      </c>
    </row>
    <row r="66" spans="1:25" hidden="1" x14ac:dyDescent="0.25">
      <c r="A66" s="34" t="s">
        <v>190</v>
      </c>
      <c r="B66" s="35" t="s">
        <v>138</v>
      </c>
      <c r="C66" s="35" t="s">
        <v>139</v>
      </c>
      <c r="D66" s="35" t="s">
        <v>82</v>
      </c>
      <c r="E66" s="35" t="s">
        <v>83</v>
      </c>
      <c r="F66" s="35" t="s">
        <v>110</v>
      </c>
      <c r="G66" s="35" t="s">
        <v>111</v>
      </c>
      <c r="H66" s="35" t="s">
        <v>112</v>
      </c>
      <c r="I66" s="35" t="s">
        <v>196</v>
      </c>
      <c r="J66" s="41">
        <v>3800</v>
      </c>
      <c r="K66" s="41">
        <v>582</v>
      </c>
      <c r="L66" s="87">
        <v>2211600</v>
      </c>
      <c r="M66" s="87"/>
      <c r="N66" s="87">
        <v>2211600</v>
      </c>
      <c r="O66" s="35" t="s">
        <v>192</v>
      </c>
      <c r="P66" s="35" t="s">
        <v>152</v>
      </c>
      <c r="Q66" s="35" t="s">
        <v>197</v>
      </c>
      <c r="R66" s="35" t="s">
        <v>131</v>
      </c>
      <c r="S66" s="35"/>
      <c r="T66" s="36"/>
      <c r="U66" s="35" t="s">
        <v>193</v>
      </c>
      <c r="V66" s="35"/>
      <c r="W66" s="35"/>
      <c r="X66" s="35" t="s">
        <v>274</v>
      </c>
      <c r="Y66" s="35" t="s">
        <v>276</v>
      </c>
    </row>
    <row r="67" spans="1:25" hidden="1" x14ac:dyDescent="0.25">
      <c r="A67" s="34" t="s">
        <v>190</v>
      </c>
      <c r="B67" s="35" t="s">
        <v>138</v>
      </c>
      <c r="C67" s="35" t="s">
        <v>139</v>
      </c>
      <c r="D67" s="35" t="s">
        <v>82</v>
      </c>
      <c r="E67" s="35" t="s">
        <v>83</v>
      </c>
      <c r="F67" s="35" t="s">
        <v>110</v>
      </c>
      <c r="G67" s="35" t="s">
        <v>111</v>
      </c>
      <c r="H67" s="35" t="s">
        <v>112</v>
      </c>
      <c r="I67" s="35" t="s">
        <v>196</v>
      </c>
      <c r="J67" s="41">
        <v>5100</v>
      </c>
      <c r="K67" s="41">
        <v>582</v>
      </c>
      <c r="L67" s="87">
        <v>2968200</v>
      </c>
      <c r="M67" s="87"/>
      <c r="N67" s="87">
        <v>2968200</v>
      </c>
      <c r="O67" s="35" t="s">
        <v>192</v>
      </c>
      <c r="P67" s="35" t="s">
        <v>152</v>
      </c>
      <c r="Q67" s="35" t="s">
        <v>198</v>
      </c>
      <c r="R67" s="35" t="s">
        <v>131</v>
      </c>
      <c r="S67" s="35"/>
      <c r="T67" s="36"/>
      <c r="U67" s="35" t="s">
        <v>193</v>
      </c>
      <c r="V67" s="35"/>
      <c r="W67" s="35"/>
      <c r="X67" s="35" t="s">
        <v>274</v>
      </c>
      <c r="Y67" s="35" t="s">
        <v>276</v>
      </c>
    </row>
    <row r="68" spans="1:25" hidden="1" x14ac:dyDescent="0.25">
      <c r="A68" s="34" t="s">
        <v>190</v>
      </c>
      <c r="B68" s="35" t="s">
        <v>138</v>
      </c>
      <c r="C68" s="35" t="s">
        <v>139</v>
      </c>
      <c r="D68" s="35" t="s">
        <v>82</v>
      </c>
      <c r="E68" s="35" t="s">
        <v>83</v>
      </c>
      <c r="F68" s="35" t="s">
        <v>110</v>
      </c>
      <c r="G68" s="35" t="s">
        <v>111</v>
      </c>
      <c r="H68" s="35" t="s">
        <v>112</v>
      </c>
      <c r="I68" s="35" t="s">
        <v>196</v>
      </c>
      <c r="J68" s="41">
        <v>13000</v>
      </c>
      <c r="K68" s="41">
        <v>582</v>
      </c>
      <c r="L68" s="87">
        <v>7566000</v>
      </c>
      <c r="M68" s="87"/>
      <c r="N68" s="87">
        <v>7566000</v>
      </c>
      <c r="O68" s="35" t="s">
        <v>192</v>
      </c>
      <c r="P68" s="35" t="s">
        <v>152</v>
      </c>
      <c r="Q68" s="35" t="s">
        <v>199</v>
      </c>
      <c r="R68" s="35" t="s">
        <v>131</v>
      </c>
      <c r="S68" s="35"/>
      <c r="T68" s="36"/>
      <c r="U68" s="35" t="s">
        <v>193</v>
      </c>
      <c r="V68" s="35"/>
      <c r="W68" s="35"/>
      <c r="X68" s="35" t="s">
        <v>274</v>
      </c>
      <c r="Y68" s="35" t="s">
        <v>276</v>
      </c>
    </row>
    <row r="69" spans="1:25" hidden="1" x14ac:dyDescent="0.25">
      <c r="A69" s="34" t="s">
        <v>190</v>
      </c>
      <c r="B69" s="35" t="s">
        <v>138</v>
      </c>
      <c r="C69" s="35" t="s">
        <v>139</v>
      </c>
      <c r="D69" s="35" t="s">
        <v>82</v>
      </c>
      <c r="E69" s="35" t="s">
        <v>83</v>
      </c>
      <c r="F69" s="35" t="s">
        <v>110</v>
      </c>
      <c r="G69" s="35" t="s">
        <v>111</v>
      </c>
      <c r="H69" s="35" t="s">
        <v>112</v>
      </c>
      <c r="I69" s="35" t="s">
        <v>196</v>
      </c>
      <c r="J69" s="41">
        <v>8000</v>
      </c>
      <c r="K69" s="41">
        <v>582</v>
      </c>
      <c r="L69" s="87">
        <v>4656000</v>
      </c>
      <c r="M69" s="87"/>
      <c r="N69" s="87">
        <v>4656000</v>
      </c>
      <c r="O69" s="35" t="s">
        <v>192</v>
      </c>
      <c r="P69" s="35" t="s">
        <v>152</v>
      </c>
      <c r="Q69" s="35" t="s">
        <v>200</v>
      </c>
      <c r="R69" s="35" t="s">
        <v>131</v>
      </c>
      <c r="S69" s="35"/>
      <c r="T69" s="36"/>
      <c r="U69" s="35" t="s">
        <v>193</v>
      </c>
      <c r="V69" s="35"/>
      <c r="W69" s="35"/>
      <c r="X69" s="35" t="s">
        <v>274</v>
      </c>
      <c r="Y69" s="35" t="s">
        <v>276</v>
      </c>
    </row>
    <row r="70" spans="1:25" hidden="1" x14ac:dyDescent="0.25">
      <c r="A70" s="34" t="s">
        <v>190</v>
      </c>
      <c r="B70" s="35" t="s">
        <v>138</v>
      </c>
      <c r="C70" s="35" t="s">
        <v>139</v>
      </c>
      <c r="D70" s="35" t="s">
        <v>82</v>
      </c>
      <c r="E70" s="35" t="s">
        <v>83</v>
      </c>
      <c r="F70" s="35" t="s">
        <v>110</v>
      </c>
      <c r="G70" s="35" t="s">
        <v>111</v>
      </c>
      <c r="H70" s="35" t="s">
        <v>112</v>
      </c>
      <c r="I70" s="35" t="s">
        <v>196</v>
      </c>
      <c r="J70" s="41">
        <v>7000</v>
      </c>
      <c r="K70" s="41">
        <v>582</v>
      </c>
      <c r="L70" s="87">
        <v>4074000</v>
      </c>
      <c r="M70" s="87"/>
      <c r="N70" s="87">
        <v>4074000</v>
      </c>
      <c r="O70" s="35" t="s">
        <v>192</v>
      </c>
      <c r="P70" s="35" t="s">
        <v>152</v>
      </c>
      <c r="Q70" s="35" t="s">
        <v>201</v>
      </c>
      <c r="R70" s="35" t="s">
        <v>131</v>
      </c>
      <c r="S70" s="35"/>
      <c r="T70" s="36"/>
      <c r="U70" s="35" t="s">
        <v>193</v>
      </c>
      <c r="V70" s="35"/>
      <c r="W70" s="35"/>
      <c r="X70" s="35" t="s">
        <v>274</v>
      </c>
      <c r="Y70" s="35" t="s">
        <v>276</v>
      </c>
    </row>
    <row r="71" spans="1:25" hidden="1" x14ac:dyDescent="0.25">
      <c r="A71" s="34" t="s">
        <v>190</v>
      </c>
      <c r="B71" s="35" t="s">
        <v>138</v>
      </c>
      <c r="C71" s="35" t="s">
        <v>139</v>
      </c>
      <c r="D71" s="35" t="s">
        <v>82</v>
      </c>
      <c r="E71" s="35" t="s">
        <v>83</v>
      </c>
      <c r="F71" s="35" t="s">
        <v>110</v>
      </c>
      <c r="G71" s="35" t="s">
        <v>111</v>
      </c>
      <c r="H71" s="35" t="s">
        <v>112</v>
      </c>
      <c r="I71" s="35" t="s">
        <v>202</v>
      </c>
      <c r="J71" s="41">
        <v>12500</v>
      </c>
      <c r="K71" s="41">
        <v>582</v>
      </c>
      <c r="L71" s="87">
        <v>7275000</v>
      </c>
      <c r="M71" s="87"/>
      <c r="N71" s="87">
        <v>7275000</v>
      </c>
      <c r="O71" s="35" t="s">
        <v>192</v>
      </c>
      <c r="P71" s="35" t="s">
        <v>152</v>
      </c>
      <c r="Q71" s="35" t="s">
        <v>203</v>
      </c>
      <c r="R71" s="35" t="s">
        <v>131</v>
      </c>
      <c r="S71" s="35"/>
      <c r="T71" s="36"/>
      <c r="U71" s="35" t="s">
        <v>193</v>
      </c>
      <c r="V71" s="35"/>
      <c r="W71" s="35"/>
      <c r="X71" s="35" t="s">
        <v>274</v>
      </c>
      <c r="Y71" s="35" t="s">
        <v>276</v>
      </c>
    </row>
    <row r="72" spans="1:25" hidden="1" x14ac:dyDescent="0.25">
      <c r="A72" s="34" t="s">
        <v>190</v>
      </c>
      <c r="B72" s="35" t="s">
        <v>138</v>
      </c>
      <c r="C72" s="35" t="s">
        <v>139</v>
      </c>
      <c r="D72" s="35" t="s">
        <v>82</v>
      </c>
      <c r="E72" s="35" t="s">
        <v>83</v>
      </c>
      <c r="F72" s="35" t="s">
        <v>110</v>
      </c>
      <c r="G72" s="35" t="s">
        <v>111</v>
      </c>
      <c r="H72" s="35" t="s">
        <v>112</v>
      </c>
      <c r="I72" s="35" t="s">
        <v>202</v>
      </c>
      <c r="J72" s="41">
        <v>7000</v>
      </c>
      <c r="K72" s="41">
        <v>582</v>
      </c>
      <c r="L72" s="87">
        <v>4074000</v>
      </c>
      <c r="M72" s="87"/>
      <c r="N72" s="87">
        <v>4074000</v>
      </c>
      <c r="O72" s="35" t="s">
        <v>192</v>
      </c>
      <c r="P72" s="35" t="s">
        <v>152</v>
      </c>
      <c r="Q72" s="35" t="s">
        <v>204</v>
      </c>
      <c r="R72" s="35" t="s">
        <v>131</v>
      </c>
      <c r="S72" s="35"/>
      <c r="T72" s="36"/>
      <c r="U72" s="35" t="s">
        <v>193</v>
      </c>
      <c r="V72" s="35"/>
      <c r="W72" s="35"/>
      <c r="X72" s="35" t="s">
        <v>274</v>
      </c>
      <c r="Y72" s="35" t="s">
        <v>276</v>
      </c>
    </row>
    <row r="73" spans="1:25" hidden="1" x14ac:dyDescent="0.25">
      <c r="A73" s="34" t="s">
        <v>190</v>
      </c>
      <c r="B73" s="35" t="s">
        <v>138</v>
      </c>
      <c r="C73" s="35" t="s">
        <v>139</v>
      </c>
      <c r="D73" s="35" t="s">
        <v>82</v>
      </c>
      <c r="E73" s="35" t="s">
        <v>83</v>
      </c>
      <c r="F73" s="35" t="s">
        <v>110</v>
      </c>
      <c r="G73" s="35" t="s">
        <v>111</v>
      </c>
      <c r="H73" s="35" t="s">
        <v>112</v>
      </c>
      <c r="I73" s="35" t="s">
        <v>205</v>
      </c>
      <c r="J73" s="41">
        <v>5000</v>
      </c>
      <c r="K73" s="41">
        <v>582</v>
      </c>
      <c r="L73" s="87">
        <v>2910000</v>
      </c>
      <c r="M73" s="87"/>
      <c r="N73" s="87">
        <v>2910000</v>
      </c>
      <c r="O73" s="35" t="s">
        <v>192</v>
      </c>
      <c r="P73" s="35" t="s">
        <v>152</v>
      </c>
      <c r="Q73" s="35" t="s">
        <v>206</v>
      </c>
      <c r="R73" s="35" t="s">
        <v>131</v>
      </c>
      <c r="S73" s="35"/>
      <c r="T73" s="36"/>
      <c r="U73" s="35" t="s">
        <v>193</v>
      </c>
      <c r="V73" s="35"/>
      <c r="W73" s="35"/>
      <c r="X73" s="35" t="s">
        <v>274</v>
      </c>
      <c r="Y73" s="35" t="s">
        <v>276</v>
      </c>
    </row>
    <row r="74" spans="1:25" hidden="1" x14ac:dyDescent="0.25">
      <c r="A74" s="34" t="s">
        <v>190</v>
      </c>
      <c r="B74" s="35" t="s">
        <v>106</v>
      </c>
      <c r="C74" s="35" t="s">
        <v>129</v>
      </c>
      <c r="D74" s="35" t="s">
        <v>208</v>
      </c>
      <c r="E74" s="35" t="s">
        <v>209</v>
      </c>
      <c r="F74" s="35" t="s">
        <v>110</v>
      </c>
      <c r="G74" s="35" t="s">
        <v>111</v>
      </c>
      <c r="H74" s="35" t="s">
        <v>112</v>
      </c>
      <c r="I74" s="35" t="s">
        <v>196</v>
      </c>
      <c r="J74" s="41">
        <v>7854.84</v>
      </c>
      <c r="K74" s="41">
        <v>582</v>
      </c>
      <c r="L74" s="87">
        <v>4571517</v>
      </c>
      <c r="M74" s="87"/>
      <c r="N74" s="87">
        <v>4571517</v>
      </c>
      <c r="O74" s="35" t="s">
        <v>192</v>
      </c>
      <c r="P74" s="35" t="s">
        <v>152</v>
      </c>
      <c r="Q74" s="35" t="s">
        <v>210</v>
      </c>
      <c r="R74" s="35" t="s">
        <v>131</v>
      </c>
      <c r="S74" s="35"/>
      <c r="T74" s="36"/>
      <c r="U74" s="35" t="s">
        <v>193</v>
      </c>
      <c r="V74" s="35"/>
      <c r="W74" s="35"/>
      <c r="X74" s="35" t="s">
        <v>274</v>
      </c>
      <c r="Y74" s="35" t="s">
        <v>276</v>
      </c>
    </row>
    <row r="75" spans="1:25" hidden="1" x14ac:dyDescent="0.25">
      <c r="A75" s="34" t="s">
        <v>190</v>
      </c>
      <c r="B75" s="35" t="s">
        <v>106</v>
      </c>
      <c r="C75" s="35" t="s">
        <v>129</v>
      </c>
      <c r="D75" s="35" t="s">
        <v>211</v>
      </c>
      <c r="E75" s="35" t="s">
        <v>212</v>
      </c>
      <c r="F75" s="35" t="s">
        <v>110</v>
      </c>
      <c r="G75" s="35" t="s">
        <v>111</v>
      </c>
      <c r="H75" s="35" t="s">
        <v>112</v>
      </c>
      <c r="I75" s="35" t="s">
        <v>196</v>
      </c>
      <c r="J75" s="41">
        <v>20000</v>
      </c>
      <c r="K75" s="41">
        <v>582</v>
      </c>
      <c r="L75" s="87">
        <v>11640000</v>
      </c>
      <c r="M75" s="87"/>
      <c r="N75" s="87">
        <v>11640000</v>
      </c>
      <c r="O75" s="35" t="s">
        <v>192</v>
      </c>
      <c r="P75" s="35" t="s">
        <v>152</v>
      </c>
      <c r="Q75" s="35" t="s">
        <v>213</v>
      </c>
      <c r="R75" s="35" t="s">
        <v>131</v>
      </c>
      <c r="S75" s="35"/>
      <c r="T75" s="36"/>
      <c r="U75" s="35" t="s">
        <v>193</v>
      </c>
      <c r="V75" s="35"/>
      <c r="W75" s="35"/>
      <c r="X75" s="35" t="s">
        <v>274</v>
      </c>
      <c r="Y75" s="35" t="s">
        <v>276</v>
      </c>
    </row>
    <row r="76" spans="1:25" hidden="1" x14ac:dyDescent="0.25">
      <c r="A76" s="34" t="s">
        <v>190</v>
      </c>
      <c r="B76" s="35" t="s">
        <v>106</v>
      </c>
      <c r="C76" s="35" t="s">
        <v>129</v>
      </c>
      <c r="D76" s="35" t="s">
        <v>51</v>
      </c>
      <c r="E76" s="35" t="s">
        <v>52</v>
      </c>
      <c r="F76" s="35" t="s">
        <v>110</v>
      </c>
      <c r="G76" s="35" t="s">
        <v>111</v>
      </c>
      <c r="H76" s="35" t="s">
        <v>112</v>
      </c>
      <c r="I76" s="35" t="s">
        <v>196</v>
      </c>
      <c r="J76" s="41">
        <v>20900</v>
      </c>
      <c r="K76" s="41">
        <v>582</v>
      </c>
      <c r="L76" s="87">
        <v>12163800</v>
      </c>
      <c r="M76" s="87"/>
      <c r="N76" s="87">
        <v>12163800</v>
      </c>
      <c r="O76" s="35" t="s">
        <v>192</v>
      </c>
      <c r="P76" s="35" t="s">
        <v>152</v>
      </c>
      <c r="Q76" s="35" t="s">
        <v>214</v>
      </c>
      <c r="R76" s="35" t="s">
        <v>131</v>
      </c>
      <c r="S76" s="35"/>
      <c r="T76" s="36"/>
      <c r="U76" s="35" t="s">
        <v>193</v>
      </c>
      <c r="V76" s="35"/>
      <c r="W76" s="35"/>
      <c r="X76" s="35" t="s">
        <v>274</v>
      </c>
      <c r="Y76" s="35" t="s">
        <v>276</v>
      </c>
    </row>
    <row r="77" spans="1:25" hidden="1" x14ac:dyDescent="0.25">
      <c r="A77" s="34" t="s">
        <v>190</v>
      </c>
      <c r="B77" s="35" t="s">
        <v>106</v>
      </c>
      <c r="C77" s="35" t="s">
        <v>129</v>
      </c>
      <c r="D77" s="35" t="s">
        <v>51</v>
      </c>
      <c r="E77" s="35" t="s">
        <v>52</v>
      </c>
      <c r="F77" s="35" t="s">
        <v>110</v>
      </c>
      <c r="G77" s="35" t="s">
        <v>111</v>
      </c>
      <c r="H77" s="35" t="s">
        <v>112</v>
      </c>
      <c r="I77" s="35" t="s">
        <v>215</v>
      </c>
      <c r="J77" s="41">
        <v>8750</v>
      </c>
      <c r="K77" s="41">
        <v>582</v>
      </c>
      <c r="L77" s="87">
        <v>5092500</v>
      </c>
      <c r="M77" s="87"/>
      <c r="N77" s="87">
        <v>5092500</v>
      </c>
      <c r="O77" s="35" t="s">
        <v>192</v>
      </c>
      <c r="P77" s="35" t="s">
        <v>152</v>
      </c>
      <c r="Q77" s="35" t="s">
        <v>216</v>
      </c>
      <c r="R77" s="35" t="s">
        <v>131</v>
      </c>
      <c r="S77" s="35"/>
      <c r="T77" s="36"/>
      <c r="U77" s="35" t="s">
        <v>193</v>
      </c>
      <c r="V77" s="35"/>
      <c r="W77" s="35"/>
      <c r="X77" s="35" t="s">
        <v>274</v>
      </c>
      <c r="Y77" s="35" t="s">
        <v>276</v>
      </c>
    </row>
    <row r="78" spans="1:25" hidden="1" x14ac:dyDescent="0.25">
      <c r="A78" s="34" t="s">
        <v>190</v>
      </c>
      <c r="B78" s="35" t="s">
        <v>106</v>
      </c>
      <c r="C78" s="35" t="s">
        <v>129</v>
      </c>
      <c r="D78" s="35" t="s">
        <v>208</v>
      </c>
      <c r="E78" s="35" t="s">
        <v>209</v>
      </c>
      <c r="F78" s="35" t="s">
        <v>110</v>
      </c>
      <c r="G78" s="35" t="s">
        <v>111</v>
      </c>
      <c r="H78" s="35" t="s">
        <v>112</v>
      </c>
      <c r="I78" s="35" t="s">
        <v>196</v>
      </c>
      <c r="J78" s="41">
        <v>24000</v>
      </c>
      <c r="K78" s="41">
        <v>582</v>
      </c>
      <c r="L78" s="87">
        <v>13968000</v>
      </c>
      <c r="M78" s="87"/>
      <c r="N78" s="87">
        <v>13968000</v>
      </c>
      <c r="O78" s="35" t="s">
        <v>192</v>
      </c>
      <c r="P78" s="35" t="s">
        <v>152</v>
      </c>
      <c r="Q78" s="35" t="s">
        <v>217</v>
      </c>
      <c r="R78" s="35" t="s">
        <v>131</v>
      </c>
      <c r="S78" s="35"/>
      <c r="T78" s="36"/>
      <c r="U78" s="35" t="s">
        <v>193</v>
      </c>
      <c r="V78" s="35"/>
      <c r="W78" s="35"/>
      <c r="X78" s="35" t="s">
        <v>274</v>
      </c>
      <c r="Y78" s="35" t="s">
        <v>276</v>
      </c>
    </row>
    <row r="79" spans="1:25" hidden="1" x14ac:dyDescent="0.25">
      <c r="A79" s="34" t="s">
        <v>190</v>
      </c>
      <c r="B79" s="35" t="s">
        <v>106</v>
      </c>
      <c r="C79" s="35" t="s">
        <v>129</v>
      </c>
      <c r="D79" s="35" t="s">
        <v>211</v>
      </c>
      <c r="E79" s="35" t="s">
        <v>212</v>
      </c>
      <c r="F79" s="35" t="s">
        <v>110</v>
      </c>
      <c r="G79" s="35" t="s">
        <v>111</v>
      </c>
      <c r="H79" s="35" t="s">
        <v>112</v>
      </c>
      <c r="I79" s="35" t="s">
        <v>196</v>
      </c>
      <c r="J79" s="41">
        <v>30000</v>
      </c>
      <c r="K79" s="41">
        <v>582</v>
      </c>
      <c r="L79" s="87">
        <v>17460000</v>
      </c>
      <c r="M79" s="87"/>
      <c r="N79" s="87">
        <v>17460000</v>
      </c>
      <c r="O79" s="35" t="s">
        <v>192</v>
      </c>
      <c r="P79" s="35" t="s">
        <v>152</v>
      </c>
      <c r="Q79" s="35" t="s">
        <v>218</v>
      </c>
      <c r="R79" s="35" t="s">
        <v>131</v>
      </c>
      <c r="S79" s="35"/>
      <c r="T79" s="36"/>
      <c r="U79" s="35" t="s">
        <v>193</v>
      </c>
      <c r="V79" s="35"/>
      <c r="W79" s="35"/>
      <c r="X79" s="35" t="s">
        <v>274</v>
      </c>
      <c r="Y79" s="35" t="s">
        <v>276</v>
      </c>
    </row>
    <row r="80" spans="1:25" hidden="1" x14ac:dyDescent="0.25">
      <c r="A80" s="34" t="s">
        <v>190</v>
      </c>
      <c r="B80" s="35" t="s">
        <v>106</v>
      </c>
      <c r="C80" s="35" t="s">
        <v>129</v>
      </c>
      <c r="D80" s="35" t="s">
        <v>208</v>
      </c>
      <c r="E80" s="35" t="s">
        <v>209</v>
      </c>
      <c r="F80" s="35" t="s">
        <v>110</v>
      </c>
      <c r="G80" s="35" t="s">
        <v>111</v>
      </c>
      <c r="H80" s="35" t="s">
        <v>112</v>
      </c>
      <c r="I80" s="35" t="s">
        <v>202</v>
      </c>
      <c r="J80" s="41">
        <v>30000</v>
      </c>
      <c r="K80" s="41">
        <v>582</v>
      </c>
      <c r="L80" s="87">
        <v>17460000</v>
      </c>
      <c r="M80" s="87"/>
      <c r="N80" s="87">
        <v>17460000</v>
      </c>
      <c r="O80" s="35" t="s">
        <v>192</v>
      </c>
      <c r="P80" s="35" t="s">
        <v>152</v>
      </c>
      <c r="Q80" s="35" t="s">
        <v>219</v>
      </c>
      <c r="R80" s="35" t="s">
        <v>131</v>
      </c>
      <c r="S80" s="35"/>
      <c r="T80" s="36"/>
      <c r="U80" s="35" t="s">
        <v>193</v>
      </c>
      <c r="V80" s="35"/>
      <c r="W80" s="35"/>
      <c r="X80" s="35" t="s">
        <v>274</v>
      </c>
      <c r="Y80" s="35" t="s">
        <v>276</v>
      </c>
    </row>
    <row r="81" spans="1:25" hidden="1" x14ac:dyDescent="0.25">
      <c r="A81" s="34" t="s">
        <v>190</v>
      </c>
      <c r="B81" s="35" t="s">
        <v>106</v>
      </c>
      <c r="C81" s="35" t="s">
        <v>129</v>
      </c>
      <c r="D81" s="35" t="s">
        <v>51</v>
      </c>
      <c r="E81" s="35" t="s">
        <v>52</v>
      </c>
      <c r="F81" s="35" t="s">
        <v>110</v>
      </c>
      <c r="G81" s="35" t="s">
        <v>111</v>
      </c>
      <c r="H81" s="35" t="s">
        <v>112</v>
      </c>
      <c r="I81" s="35" t="s">
        <v>220</v>
      </c>
      <c r="J81" s="41">
        <v>17285</v>
      </c>
      <c r="K81" s="41">
        <v>582</v>
      </c>
      <c r="L81" s="87">
        <v>10059870</v>
      </c>
      <c r="M81" s="87"/>
      <c r="N81" s="87">
        <v>10059870</v>
      </c>
      <c r="O81" s="35" t="s">
        <v>192</v>
      </c>
      <c r="P81" s="35" t="s">
        <v>152</v>
      </c>
      <c r="Q81" s="35" t="s">
        <v>221</v>
      </c>
      <c r="R81" s="35" t="s">
        <v>131</v>
      </c>
      <c r="S81" s="35"/>
      <c r="T81" s="36"/>
      <c r="U81" s="35" t="s">
        <v>193</v>
      </c>
      <c r="V81" s="35"/>
      <c r="W81" s="35"/>
      <c r="X81" s="35" t="s">
        <v>274</v>
      </c>
      <c r="Y81" s="35" t="s">
        <v>276</v>
      </c>
    </row>
    <row r="82" spans="1:25" hidden="1" x14ac:dyDescent="0.25">
      <c r="A82" s="34" t="s">
        <v>190</v>
      </c>
      <c r="B82" s="35" t="s">
        <v>106</v>
      </c>
      <c r="C82" s="35" t="s">
        <v>129</v>
      </c>
      <c r="D82" s="35" t="s">
        <v>55</v>
      </c>
      <c r="E82" s="35" t="s">
        <v>56</v>
      </c>
      <c r="F82" s="35" t="s">
        <v>110</v>
      </c>
      <c r="G82" s="35" t="s">
        <v>111</v>
      </c>
      <c r="H82" s="35" t="s">
        <v>112</v>
      </c>
      <c r="I82" s="35" t="s">
        <v>205</v>
      </c>
      <c r="J82" s="41">
        <v>50000</v>
      </c>
      <c r="K82" s="41">
        <v>582</v>
      </c>
      <c r="L82" s="87">
        <v>29100000</v>
      </c>
      <c r="M82" s="87"/>
      <c r="N82" s="87">
        <v>29100000</v>
      </c>
      <c r="O82" s="35" t="s">
        <v>192</v>
      </c>
      <c r="P82" s="35" t="s">
        <v>152</v>
      </c>
      <c r="Q82" s="35" t="s">
        <v>222</v>
      </c>
      <c r="R82" s="35" t="s">
        <v>131</v>
      </c>
      <c r="S82" s="35"/>
      <c r="T82" s="36"/>
      <c r="U82" s="35" t="s">
        <v>193</v>
      </c>
      <c r="V82" s="35"/>
      <c r="W82" s="35"/>
      <c r="X82" s="35" t="s">
        <v>274</v>
      </c>
      <c r="Y82" s="35" t="s">
        <v>276</v>
      </c>
    </row>
    <row r="83" spans="1:25" hidden="1" x14ac:dyDescent="0.25">
      <c r="A83" s="34" t="s">
        <v>190</v>
      </c>
      <c r="B83" s="35" t="s">
        <v>106</v>
      </c>
      <c r="C83" s="35" t="s">
        <v>129</v>
      </c>
      <c r="D83" s="35" t="s">
        <v>51</v>
      </c>
      <c r="E83" s="35" t="s">
        <v>52</v>
      </c>
      <c r="F83" s="35" t="s">
        <v>110</v>
      </c>
      <c r="G83" s="35" t="s">
        <v>111</v>
      </c>
      <c r="H83" s="35" t="s">
        <v>112</v>
      </c>
      <c r="I83" s="35" t="s">
        <v>223</v>
      </c>
      <c r="J83" s="41">
        <v>13500</v>
      </c>
      <c r="K83" s="41">
        <v>582</v>
      </c>
      <c r="L83" s="87">
        <v>7857000</v>
      </c>
      <c r="M83" s="87"/>
      <c r="N83" s="87">
        <v>7857000</v>
      </c>
      <c r="O83" s="35" t="s">
        <v>192</v>
      </c>
      <c r="P83" s="35" t="s">
        <v>152</v>
      </c>
      <c r="Q83" s="35" t="s">
        <v>224</v>
      </c>
      <c r="R83" s="35" t="s">
        <v>131</v>
      </c>
      <c r="S83" s="35"/>
      <c r="T83" s="36"/>
      <c r="U83" s="35" t="s">
        <v>193</v>
      </c>
      <c r="V83" s="35"/>
      <c r="W83" s="35"/>
      <c r="X83" s="35" t="s">
        <v>274</v>
      </c>
      <c r="Y83" s="35" t="s">
        <v>276</v>
      </c>
    </row>
    <row r="84" spans="1:25" hidden="1" x14ac:dyDescent="0.25">
      <c r="A84" s="34" t="s">
        <v>190</v>
      </c>
      <c r="B84" s="35" t="s">
        <v>106</v>
      </c>
      <c r="C84" s="35" t="s">
        <v>129</v>
      </c>
      <c r="D84" s="35" t="s">
        <v>51</v>
      </c>
      <c r="E84" s="35" t="s">
        <v>52</v>
      </c>
      <c r="F84" s="35" t="s">
        <v>110</v>
      </c>
      <c r="G84" s="35" t="s">
        <v>111</v>
      </c>
      <c r="H84" s="35" t="s">
        <v>112</v>
      </c>
      <c r="I84" s="35" t="s">
        <v>223</v>
      </c>
      <c r="J84" s="41">
        <v>13500</v>
      </c>
      <c r="K84" s="41">
        <v>582</v>
      </c>
      <c r="L84" s="87">
        <v>7857000</v>
      </c>
      <c r="M84" s="87"/>
      <c r="N84" s="87">
        <v>7857000</v>
      </c>
      <c r="O84" s="35" t="s">
        <v>192</v>
      </c>
      <c r="P84" s="35" t="s">
        <v>152</v>
      </c>
      <c r="Q84" s="35" t="s">
        <v>225</v>
      </c>
      <c r="R84" s="35" t="s">
        <v>131</v>
      </c>
      <c r="S84" s="35"/>
      <c r="T84" s="36"/>
      <c r="U84" s="35" t="s">
        <v>193</v>
      </c>
      <c r="V84" s="35"/>
      <c r="W84" s="35"/>
      <c r="X84" s="35" t="s">
        <v>274</v>
      </c>
      <c r="Y84" s="35" t="s">
        <v>276</v>
      </c>
    </row>
    <row r="85" spans="1:25" hidden="1" x14ac:dyDescent="0.25">
      <c r="A85" s="34" t="s">
        <v>190</v>
      </c>
      <c r="B85" s="35" t="s">
        <v>106</v>
      </c>
      <c r="C85" s="35" t="s">
        <v>129</v>
      </c>
      <c r="D85" s="35" t="s">
        <v>51</v>
      </c>
      <c r="E85" s="35" t="s">
        <v>52</v>
      </c>
      <c r="F85" s="35" t="s">
        <v>110</v>
      </c>
      <c r="G85" s="35" t="s">
        <v>111</v>
      </c>
      <c r="H85" s="35" t="s">
        <v>112</v>
      </c>
      <c r="I85" s="35" t="s">
        <v>223</v>
      </c>
      <c r="J85" s="41">
        <v>6000</v>
      </c>
      <c r="K85" s="41">
        <v>582</v>
      </c>
      <c r="L85" s="87">
        <v>3492000</v>
      </c>
      <c r="M85" s="87"/>
      <c r="N85" s="87">
        <v>3492000</v>
      </c>
      <c r="O85" s="35" t="s">
        <v>192</v>
      </c>
      <c r="P85" s="35" t="s">
        <v>152</v>
      </c>
      <c r="Q85" s="35" t="s">
        <v>226</v>
      </c>
      <c r="R85" s="35" t="s">
        <v>131</v>
      </c>
      <c r="S85" s="35"/>
      <c r="T85" s="36"/>
      <c r="U85" s="35" t="s">
        <v>193</v>
      </c>
      <c r="V85" s="35"/>
      <c r="W85" s="35"/>
      <c r="X85" s="35" t="s">
        <v>274</v>
      </c>
      <c r="Y85" s="35" t="s">
        <v>276</v>
      </c>
    </row>
    <row r="86" spans="1:25" hidden="1" x14ac:dyDescent="0.25">
      <c r="A86" s="34" t="s">
        <v>190</v>
      </c>
      <c r="B86" s="35" t="s">
        <v>106</v>
      </c>
      <c r="C86" s="35" t="s">
        <v>129</v>
      </c>
      <c r="D86" s="35" t="s">
        <v>51</v>
      </c>
      <c r="E86" s="35" t="s">
        <v>52</v>
      </c>
      <c r="F86" s="35" t="s">
        <v>110</v>
      </c>
      <c r="G86" s="35" t="s">
        <v>111</v>
      </c>
      <c r="H86" s="35" t="s">
        <v>112</v>
      </c>
      <c r="I86" s="35" t="s">
        <v>223</v>
      </c>
      <c r="J86" s="41">
        <v>12000</v>
      </c>
      <c r="K86" s="41">
        <v>582</v>
      </c>
      <c r="L86" s="87">
        <v>6984000</v>
      </c>
      <c r="M86" s="87"/>
      <c r="N86" s="87">
        <v>6984000</v>
      </c>
      <c r="O86" s="35" t="s">
        <v>192</v>
      </c>
      <c r="P86" s="35" t="s">
        <v>152</v>
      </c>
      <c r="Q86" s="35" t="s">
        <v>227</v>
      </c>
      <c r="R86" s="35" t="s">
        <v>131</v>
      </c>
      <c r="S86" s="35"/>
      <c r="T86" s="36"/>
      <c r="U86" s="35" t="s">
        <v>193</v>
      </c>
      <c r="V86" s="35"/>
      <c r="W86" s="35"/>
      <c r="X86" s="35" t="s">
        <v>274</v>
      </c>
      <c r="Y86" s="35" t="s">
        <v>276</v>
      </c>
    </row>
    <row r="87" spans="1:25" hidden="1" x14ac:dyDescent="0.25">
      <c r="A87" s="34" t="s">
        <v>190</v>
      </c>
      <c r="B87" s="35" t="s">
        <v>106</v>
      </c>
      <c r="C87" s="35" t="s">
        <v>129</v>
      </c>
      <c r="D87" s="35" t="s">
        <v>51</v>
      </c>
      <c r="E87" s="35" t="s">
        <v>52</v>
      </c>
      <c r="F87" s="35" t="s">
        <v>110</v>
      </c>
      <c r="G87" s="35" t="s">
        <v>111</v>
      </c>
      <c r="H87" s="35" t="s">
        <v>112</v>
      </c>
      <c r="I87" s="35" t="s">
        <v>223</v>
      </c>
      <c r="J87" s="41">
        <v>12000</v>
      </c>
      <c r="K87" s="41">
        <v>582</v>
      </c>
      <c r="L87" s="87">
        <v>6984000</v>
      </c>
      <c r="M87" s="87"/>
      <c r="N87" s="87">
        <v>6984000</v>
      </c>
      <c r="O87" s="35" t="s">
        <v>192</v>
      </c>
      <c r="P87" s="35" t="s">
        <v>152</v>
      </c>
      <c r="Q87" s="35" t="s">
        <v>228</v>
      </c>
      <c r="R87" s="35" t="s">
        <v>131</v>
      </c>
      <c r="S87" s="35"/>
      <c r="T87" s="36"/>
      <c r="U87" s="35" t="s">
        <v>193</v>
      </c>
      <c r="V87" s="35"/>
      <c r="W87" s="35"/>
      <c r="X87" s="35" t="s">
        <v>274</v>
      </c>
      <c r="Y87" s="35" t="s">
        <v>276</v>
      </c>
    </row>
    <row r="88" spans="1:25" hidden="1" x14ac:dyDescent="0.25">
      <c r="A88" s="34" t="s">
        <v>190</v>
      </c>
      <c r="B88" s="35" t="s">
        <v>106</v>
      </c>
      <c r="C88" s="35" t="s">
        <v>129</v>
      </c>
      <c r="D88" s="35" t="s">
        <v>51</v>
      </c>
      <c r="E88" s="35" t="s">
        <v>52</v>
      </c>
      <c r="F88" s="35" t="s">
        <v>110</v>
      </c>
      <c r="G88" s="35" t="s">
        <v>111</v>
      </c>
      <c r="H88" s="35" t="s">
        <v>112</v>
      </c>
      <c r="I88" s="35" t="s">
        <v>223</v>
      </c>
      <c r="J88" s="41">
        <v>12000</v>
      </c>
      <c r="K88" s="41">
        <v>582</v>
      </c>
      <c r="L88" s="87">
        <v>6984000</v>
      </c>
      <c r="M88" s="87"/>
      <c r="N88" s="87">
        <v>6984000</v>
      </c>
      <c r="O88" s="35" t="s">
        <v>192</v>
      </c>
      <c r="P88" s="35" t="s">
        <v>152</v>
      </c>
      <c r="Q88" s="35" t="s">
        <v>229</v>
      </c>
      <c r="R88" s="35" t="s">
        <v>131</v>
      </c>
      <c r="S88" s="35"/>
      <c r="T88" s="36"/>
      <c r="U88" s="35" t="s">
        <v>193</v>
      </c>
      <c r="V88" s="35"/>
      <c r="W88" s="35"/>
      <c r="X88" s="35" t="s">
        <v>274</v>
      </c>
      <c r="Y88" s="35" t="s">
        <v>276</v>
      </c>
    </row>
    <row r="89" spans="1:25" hidden="1" x14ac:dyDescent="0.25">
      <c r="A89" s="34" t="s">
        <v>190</v>
      </c>
      <c r="B89" s="35" t="s">
        <v>106</v>
      </c>
      <c r="C89" s="35" t="s">
        <v>129</v>
      </c>
      <c r="D89" s="35" t="s">
        <v>51</v>
      </c>
      <c r="E89" s="35" t="s">
        <v>52</v>
      </c>
      <c r="F89" s="35" t="s">
        <v>110</v>
      </c>
      <c r="G89" s="35" t="s">
        <v>111</v>
      </c>
      <c r="H89" s="35" t="s">
        <v>112</v>
      </c>
      <c r="I89" s="35" t="s">
        <v>230</v>
      </c>
      <c r="J89" s="41">
        <v>30000</v>
      </c>
      <c r="K89" s="41">
        <v>582</v>
      </c>
      <c r="L89" s="87">
        <v>17460000</v>
      </c>
      <c r="M89" s="87"/>
      <c r="N89" s="87">
        <v>17460000</v>
      </c>
      <c r="O89" s="35" t="s">
        <v>192</v>
      </c>
      <c r="P89" s="35" t="s">
        <v>152</v>
      </c>
      <c r="Q89" s="35" t="s">
        <v>231</v>
      </c>
      <c r="R89" s="35" t="s">
        <v>131</v>
      </c>
      <c r="S89" s="35"/>
      <c r="T89" s="36"/>
      <c r="U89" s="35" t="s">
        <v>193</v>
      </c>
      <c r="V89" s="35"/>
      <c r="W89" s="35"/>
      <c r="X89" s="35" t="s">
        <v>274</v>
      </c>
      <c r="Y89" s="35" t="s">
        <v>276</v>
      </c>
    </row>
    <row r="90" spans="1:25" hidden="1" x14ac:dyDescent="0.25">
      <c r="A90" s="34" t="s">
        <v>190</v>
      </c>
      <c r="B90" s="35" t="s">
        <v>106</v>
      </c>
      <c r="C90" s="35" t="s">
        <v>129</v>
      </c>
      <c r="D90" s="35" t="s">
        <v>208</v>
      </c>
      <c r="E90" s="35" t="s">
        <v>209</v>
      </c>
      <c r="F90" s="35" t="s">
        <v>110</v>
      </c>
      <c r="G90" s="35" t="s">
        <v>111</v>
      </c>
      <c r="H90" s="35" t="s">
        <v>112</v>
      </c>
      <c r="I90" s="35" t="s">
        <v>202</v>
      </c>
      <c r="J90" s="41">
        <v>16000</v>
      </c>
      <c r="K90" s="41">
        <v>582</v>
      </c>
      <c r="L90" s="87">
        <v>9312000</v>
      </c>
      <c r="M90" s="87"/>
      <c r="N90" s="87">
        <v>9312000</v>
      </c>
      <c r="O90" s="35" t="s">
        <v>192</v>
      </c>
      <c r="P90" s="35" t="s">
        <v>152</v>
      </c>
      <c r="Q90" s="35" t="s">
        <v>232</v>
      </c>
      <c r="R90" s="35" t="s">
        <v>131</v>
      </c>
      <c r="S90" s="35"/>
      <c r="T90" s="36"/>
      <c r="U90" s="35" t="s">
        <v>193</v>
      </c>
      <c r="V90" s="35"/>
      <c r="W90" s="35"/>
      <c r="X90" s="35" t="s">
        <v>274</v>
      </c>
      <c r="Y90" s="35" t="s">
        <v>276</v>
      </c>
    </row>
    <row r="91" spans="1:25" hidden="1" x14ac:dyDescent="0.25">
      <c r="A91" s="34" t="s">
        <v>190</v>
      </c>
      <c r="B91" s="35" t="s">
        <v>106</v>
      </c>
      <c r="C91" s="35" t="s">
        <v>129</v>
      </c>
      <c r="D91" s="35" t="s">
        <v>208</v>
      </c>
      <c r="E91" s="35" t="s">
        <v>209</v>
      </c>
      <c r="F91" s="35" t="s">
        <v>110</v>
      </c>
      <c r="G91" s="35" t="s">
        <v>111</v>
      </c>
      <c r="H91" s="35" t="s">
        <v>112</v>
      </c>
      <c r="I91" s="35" t="s">
        <v>202</v>
      </c>
      <c r="J91" s="41">
        <v>15500</v>
      </c>
      <c r="K91" s="41">
        <v>582</v>
      </c>
      <c r="L91" s="87">
        <v>9021000</v>
      </c>
      <c r="M91" s="87"/>
      <c r="N91" s="87">
        <v>9021000</v>
      </c>
      <c r="O91" s="35" t="s">
        <v>192</v>
      </c>
      <c r="P91" s="35" t="s">
        <v>152</v>
      </c>
      <c r="Q91" s="35" t="s">
        <v>233</v>
      </c>
      <c r="R91" s="35" t="s">
        <v>131</v>
      </c>
      <c r="S91" s="35"/>
      <c r="T91" s="36"/>
      <c r="U91" s="35" t="s">
        <v>193</v>
      </c>
      <c r="V91" s="35"/>
      <c r="W91" s="35"/>
      <c r="X91" s="35" t="s">
        <v>274</v>
      </c>
      <c r="Y91" s="35" t="s">
        <v>276</v>
      </c>
    </row>
    <row r="92" spans="1:25" hidden="1" x14ac:dyDescent="0.25">
      <c r="A92" s="34" t="s">
        <v>190</v>
      </c>
      <c r="B92" s="35" t="s">
        <v>106</v>
      </c>
      <c r="C92" s="35" t="s">
        <v>129</v>
      </c>
      <c r="D92" s="35" t="s">
        <v>51</v>
      </c>
      <c r="E92" s="35" t="s">
        <v>52</v>
      </c>
      <c r="F92" s="35" t="s">
        <v>110</v>
      </c>
      <c r="G92" s="35" t="s">
        <v>111</v>
      </c>
      <c r="H92" s="35" t="s">
        <v>112</v>
      </c>
      <c r="I92" s="35" t="s">
        <v>234</v>
      </c>
      <c r="J92" s="41">
        <v>6000</v>
      </c>
      <c r="K92" s="41">
        <v>582</v>
      </c>
      <c r="L92" s="87">
        <v>3492000</v>
      </c>
      <c r="M92" s="87"/>
      <c r="N92" s="87">
        <v>3492000</v>
      </c>
      <c r="O92" s="35" t="s">
        <v>192</v>
      </c>
      <c r="P92" s="35" t="s">
        <v>152</v>
      </c>
      <c r="Q92" s="35" t="s">
        <v>235</v>
      </c>
      <c r="R92" s="35" t="s">
        <v>131</v>
      </c>
      <c r="S92" s="35"/>
      <c r="T92" s="36"/>
      <c r="U92" s="35" t="s">
        <v>193</v>
      </c>
      <c r="V92" s="35"/>
      <c r="W92" s="35"/>
      <c r="X92" s="35" t="s">
        <v>274</v>
      </c>
      <c r="Y92" s="35" t="s">
        <v>276</v>
      </c>
    </row>
    <row r="93" spans="1:25" hidden="1" x14ac:dyDescent="0.25">
      <c r="A93" s="34" t="s">
        <v>190</v>
      </c>
      <c r="B93" s="35" t="s">
        <v>106</v>
      </c>
      <c r="C93" s="35" t="s">
        <v>129</v>
      </c>
      <c r="D93" s="35" t="s">
        <v>51</v>
      </c>
      <c r="E93" s="35" t="s">
        <v>52</v>
      </c>
      <c r="F93" s="35" t="s">
        <v>110</v>
      </c>
      <c r="G93" s="35" t="s">
        <v>111</v>
      </c>
      <c r="H93" s="35" t="s">
        <v>112</v>
      </c>
      <c r="I93" s="35" t="s">
        <v>234</v>
      </c>
      <c r="J93" s="41">
        <v>32000</v>
      </c>
      <c r="K93" s="41">
        <v>582</v>
      </c>
      <c r="L93" s="87">
        <v>18624000</v>
      </c>
      <c r="M93" s="87"/>
      <c r="N93" s="87">
        <v>18624000</v>
      </c>
      <c r="O93" s="35" t="s">
        <v>192</v>
      </c>
      <c r="P93" s="35" t="s">
        <v>152</v>
      </c>
      <c r="Q93" s="35" t="s">
        <v>236</v>
      </c>
      <c r="R93" s="35" t="s">
        <v>131</v>
      </c>
      <c r="S93" s="35"/>
      <c r="T93" s="36"/>
      <c r="U93" s="35" t="s">
        <v>193</v>
      </c>
      <c r="V93" s="35"/>
      <c r="W93" s="35"/>
      <c r="X93" s="35" t="s">
        <v>274</v>
      </c>
      <c r="Y93" s="35" t="s">
        <v>276</v>
      </c>
    </row>
    <row r="94" spans="1:25" hidden="1" x14ac:dyDescent="0.25">
      <c r="A94" s="34" t="s">
        <v>190</v>
      </c>
      <c r="B94" s="35" t="s">
        <v>106</v>
      </c>
      <c r="C94" s="35" t="s">
        <v>129</v>
      </c>
      <c r="D94" s="35" t="s">
        <v>51</v>
      </c>
      <c r="E94" s="35" t="s">
        <v>52</v>
      </c>
      <c r="F94" s="35" t="s">
        <v>110</v>
      </c>
      <c r="G94" s="35" t="s">
        <v>111</v>
      </c>
      <c r="H94" s="35" t="s">
        <v>112</v>
      </c>
      <c r="I94" s="35" t="s">
        <v>234</v>
      </c>
      <c r="J94" s="41">
        <v>32000</v>
      </c>
      <c r="K94" s="41">
        <v>582</v>
      </c>
      <c r="L94" s="87">
        <v>18624000</v>
      </c>
      <c r="M94" s="87"/>
      <c r="N94" s="87">
        <v>18624000</v>
      </c>
      <c r="O94" s="35" t="s">
        <v>192</v>
      </c>
      <c r="P94" s="35" t="s">
        <v>152</v>
      </c>
      <c r="Q94" s="35" t="s">
        <v>237</v>
      </c>
      <c r="R94" s="35" t="s">
        <v>131</v>
      </c>
      <c r="S94" s="35"/>
      <c r="T94" s="36"/>
      <c r="U94" s="35" t="s">
        <v>193</v>
      </c>
      <c r="V94" s="35"/>
      <c r="W94" s="35"/>
      <c r="X94" s="35" t="s">
        <v>274</v>
      </c>
      <c r="Y94" s="35" t="s">
        <v>276</v>
      </c>
    </row>
    <row r="95" spans="1:25" hidden="1" x14ac:dyDescent="0.25">
      <c r="A95" s="34" t="s">
        <v>190</v>
      </c>
      <c r="B95" s="35" t="s">
        <v>106</v>
      </c>
      <c r="C95" s="35" t="s">
        <v>129</v>
      </c>
      <c r="D95" s="35" t="s">
        <v>55</v>
      </c>
      <c r="E95" s="35" t="s">
        <v>56</v>
      </c>
      <c r="F95" s="35" t="s">
        <v>110</v>
      </c>
      <c r="G95" s="35" t="s">
        <v>111</v>
      </c>
      <c r="H95" s="35" t="s">
        <v>112</v>
      </c>
      <c r="I95" s="35" t="s">
        <v>238</v>
      </c>
      <c r="J95" s="41">
        <v>1800</v>
      </c>
      <c r="K95" s="41">
        <v>582</v>
      </c>
      <c r="L95" s="87">
        <v>1047600</v>
      </c>
      <c r="M95" s="87"/>
      <c r="N95" s="87">
        <v>1047600</v>
      </c>
      <c r="O95" s="35" t="s">
        <v>192</v>
      </c>
      <c r="P95" s="35" t="s">
        <v>152</v>
      </c>
      <c r="Q95" s="35" t="s">
        <v>239</v>
      </c>
      <c r="R95" s="35" t="s">
        <v>131</v>
      </c>
      <c r="S95" s="35"/>
      <c r="T95" s="36"/>
      <c r="U95" s="35" t="s">
        <v>193</v>
      </c>
      <c r="V95" s="35"/>
      <c r="W95" s="35"/>
      <c r="X95" s="35" t="s">
        <v>274</v>
      </c>
      <c r="Y95" s="35" t="s">
        <v>276</v>
      </c>
    </row>
    <row r="96" spans="1:25" hidden="1" x14ac:dyDescent="0.25">
      <c r="A96" s="34" t="s">
        <v>190</v>
      </c>
      <c r="B96" s="35" t="s">
        <v>106</v>
      </c>
      <c r="C96" s="35" t="s">
        <v>129</v>
      </c>
      <c r="D96" s="35" t="s">
        <v>55</v>
      </c>
      <c r="E96" s="35" t="s">
        <v>56</v>
      </c>
      <c r="F96" s="35" t="s">
        <v>110</v>
      </c>
      <c r="G96" s="35" t="s">
        <v>111</v>
      </c>
      <c r="H96" s="35" t="s">
        <v>112</v>
      </c>
      <c r="I96" s="35" t="s">
        <v>238</v>
      </c>
      <c r="J96" s="41">
        <v>4000</v>
      </c>
      <c r="K96" s="41">
        <v>582</v>
      </c>
      <c r="L96" s="87">
        <v>2328000</v>
      </c>
      <c r="M96" s="87"/>
      <c r="N96" s="87">
        <v>2328000</v>
      </c>
      <c r="O96" s="35" t="s">
        <v>192</v>
      </c>
      <c r="P96" s="35" t="s">
        <v>152</v>
      </c>
      <c r="Q96" s="35" t="s">
        <v>240</v>
      </c>
      <c r="R96" s="35" t="s">
        <v>131</v>
      </c>
      <c r="S96" s="35"/>
      <c r="T96" s="36"/>
      <c r="U96" s="35" t="s">
        <v>193</v>
      </c>
      <c r="V96" s="35"/>
      <c r="W96" s="35"/>
      <c r="X96" s="35" t="s">
        <v>274</v>
      </c>
      <c r="Y96" s="35" t="s">
        <v>276</v>
      </c>
    </row>
    <row r="97" spans="1:25" hidden="1" x14ac:dyDescent="0.25">
      <c r="A97" s="34" t="s">
        <v>190</v>
      </c>
      <c r="B97" s="35" t="s">
        <v>106</v>
      </c>
      <c r="C97" s="35" t="s">
        <v>129</v>
      </c>
      <c r="D97" s="35" t="s">
        <v>55</v>
      </c>
      <c r="E97" s="35" t="s">
        <v>56</v>
      </c>
      <c r="F97" s="35" t="s">
        <v>110</v>
      </c>
      <c r="G97" s="35" t="s">
        <v>111</v>
      </c>
      <c r="H97" s="35" t="s">
        <v>112</v>
      </c>
      <c r="I97" s="35" t="s">
        <v>238</v>
      </c>
      <c r="J97" s="41">
        <v>1400</v>
      </c>
      <c r="K97" s="41">
        <v>582</v>
      </c>
      <c r="L97" s="87">
        <v>814800</v>
      </c>
      <c r="M97" s="87"/>
      <c r="N97" s="87">
        <v>814800</v>
      </c>
      <c r="O97" s="35" t="s">
        <v>192</v>
      </c>
      <c r="P97" s="35" t="s">
        <v>152</v>
      </c>
      <c r="Q97" s="35" t="s">
        <v>241</v>
      </c>
      <c r="R97" s="35" t="s">
        <v>131</v>
      </c>
      <c r="S97" s="35"/>
      <c r="T97" s="36"/>
      <c r="U97" s="35" t="s">
        <v>193</v>
      </c>
      <c r="V97" s="35"/>
      <c r="W97" s="35"/>
      <c r="X97" s="35" t="s">
        <v>274</v>
      </c>
      <c r="Y97" s="35" t="s">
        <v>276</v>
      </c>
    </row>
    <row r="98" spans="1:25" hidden="1" x14ac:dyDescent="0.25">
      <c r="A98" s="34" t="s">
        <v>190</v>
      </c>
      <c r="B98" s="35" t="s">
        <v>106</v>
      </c>
      <c r="C98" s="35" t="s">
        <v>129</v>
      </c>
      <c r="D98" s="35" t="s">
        <v>51</v>
      </c>
      <c r="E98" s="35" t="s">
        <v>52</v>
      </c>
      <c r="F98" s="35" t="s">
        <v>110</v>
      </c>
      <c r="G98" s="35" t="s">
        <v>111</v>
      </c>
      <c r="H98" s="35" t="s">
        <v>112</v>
      </c>
      <c r="I98" s="35" t="s">
        <v>238</v>
      </c>
      <c r="J98" s="41">
        <v>20000</v>
      </c>
      <c r="K98" s="41">
        <v>582</v>
      </c>
      <c r="L98" s="87">
        <v>11640000</v>
      </c>
      <c r="M98" s="87"/>
      <c r="N98" s="87">
        <v>11640000</v>
      </c>
      <c r="O98" s="35" t="s">
        <v>192</v>
      </c>
      <c r="P98" s="35" t="s">
        <v>152</v>
      </c>
      <c r="Q98" s="35" t="s">
        <v>242</v>
      </c>
      <c r="R98" s="35" t="s">
        <v>131</v>
      </c>
      <c r="S98" s="35"/>
      <c r="T98" s="36"/>
      <c r="U98" s="35" t="s">
        <v>193</v>
      </c>
      <c r="V98" s="35"/>
      <c r="W98" s="35"/>
      <c r="X98" s="35" t="s">
        <v>274</v>
      </c>
      <c r="Y98" s="35" t="s">
        <v>276</v>
      </c>
    </row>
    <row r="99" spans="1:25" hidden="1" x14ac:dyDescent="0.25">
      <c r="A99" s="34" t="s">
        <v>190</v>
      </c>
      <c r="B99" s="35" t="s">
        <v>106</v>
      </c>
      <c r="C99" s="35" t="s">
        <v>129</v>
      </c>
      <c r="D99" s="35" t="s">
        <v>51</v>
      </c>
      <c r="E99" s="35" t="s">
        <v>52</v>
      </c>
      <c r="F99" s="35" t="s">
        <v>110</v>
      </c>
      <c r="G99" s="35" t="s">
        <v>111</v>
      </c>
      <c r="H99" s="35" t="s">
        <v>112</v>
      </c>
      <c r="I99" s="35" t="s">
        <v>238</v>
      </c>
      <c r="J99" s="41">
        <v>48000</v>
      </c>
      <c r="K99" s="41">
        <v>582</v>
      </c>
      <c r="L99" s="87">
        <v>27936000</v>
      </c>
      <c r="M99" s="87"/>
      <c r="N99" s="87">
        <v>27936000</v>
      </c>
      <c r="O99" s="35" t="s">
        <v>192</v>
      </c>
      <c r="P99" s="35" t="s">
        <v>152</v>
      </c>
      <c r="Q99" s="35" t="s">
        <v>243</v>
      </c>
      <c r="R99" s="35" t="s">
        <v>131</v>
      </c>
      <c r="S99" s="35"/>
      <c r="T99" s="36"/>
      <c r="U99" s="35" t="s">
        <v>193</v>
      </c>
      <c r="V99" s="35"/>
      <c r="W99" s="35"/>
      <c r="X99" s="35" t="s">
        <v>274</v>
      </c>
      <c r="Y99" s="35" t="s">
        <v>276</v>
      </c>
    </row>
    <row r="100" spans="1:25" hidden="1" x14ac:dyDescent="0.25">
      <c r="A100" s="34" t="s">
        <v>190</v>
      </c>
      <c r="B100" s="35" t="s">
        <v>106</v>
      </c>
      <c r="C100" s="35" t="s">
        <v>147</v>
      </c>
      <c r="D100" s="35" t="s">
        <v>244</v>
      </c>
      <c r="E100" s="35" t="s">
        <v>245</v>
      </c>
      <c r="F100" s="35" t="s">
        <v>110</v>
      </c>
      <c r="G100" s="35" t="s">
        <v>111</v>
      </c>
      <c r="H100" s="35" t="s">
        <v>112</v>
      </c>
      <c r="I100" s="35" t="s">
        <v>238</v>
      </c>
      <c r="J100" s="41">
        <v>4000</v>
      </c>
      <c r="K100" s="41">
        <v>582</v>
      </c>
      <c r="L100" s="87">
        <v>2328000</v>
      </c>
      <c r="M100" s="87"/>
      <c r="N100" s="87">
        <v>2328000</v>
      </c>
      <c r="O100" s="35" t="s">
        <v>192</v>
      </c>
      <c r="P100" s="35" t="s">
        <v>152</v>
      </c>
      <c r="Q100" s="35" t="s">
        <v>246</v>
      </c>
      <c r="R100" s="35" t="s">
        <v>131</v>
      </c>
      <c r="S100" s="35"/>
      <c r="T100" s="36"/>
      <c r="U100" s="35" t="s">
        <v>193</v>
      </c>
      <c r="V100" s="35"/>
      <c r="W100" s="35"/>
      <c r="X100" s="35" t="s">
        <v>274</v>
      </c>
      <c r="Y100" s="35" t="s">
        <v>276</v>
      </c>
    </row>
    <row r="101" spans="1:25" hidden="1" x14ac:dyDescent="0.25">
      <c r="A101" s="34" t="s">
        <v>190</v>
      </c>
      <c r="B101" s="35" t="s">
        <v>106</v>
      </c>
      <c r="C101" s="35" t="s">
        <v>129</v>
      </c>
      <c r="D101" s="35" t="s">
        <v>51</v>
      </c>
      <c r="E101" s="35" t="s">
        <v>52</v>
      </c>
      <c r="F101" s="35" t="s">
        <v>110</v>
      </c>
      <c r="G101" s="35" t="s">
        <v>111</v>
      </c>
      <c r="H101" s="35" t="s">
        <v>112</v>
      </c>
      <c r="I101" s="35" t="s">
        <v>238</v>
      </c>
      <c r="J101" s="41">
        <v>1800</v>
      </c>
      <c r="K101" s="41">
        <v>582</v>
      </c>
      <c r="L101" s="87">
        <v>1047600</v>
      </c>
      <c r="M101" s="87"/>
      <c r="N101" s="87">
        <v>1047600</v>
      </c>
      <c r="O101" s="35" t="s">
        <v>192</v>
      </c>
      <c r="P101" s="35" t="s">
        <v>152</v>
      </c>
      <c r="Q101" s="35" t="s">
        <v>247</v>
      </c>
      <c r="R101" s="35" t="s">
        <v>131</v>
      </c>
      <c r="S101" s="35"/>
      <c r="T101" s="36"/>
      <c r="U101" s="35" t="s">
        <v>193</v>
      </c>
      <c r="V101" s="35"/>
      <c r="W101" s="35"/>
      <c r="X101" s="35" t="s">
        <v>274</v>
      </c>
      <c r="Y101" s="35" t="s">
        <v>276</v>
      </c>
    </row>
    <row r="102" spans="1:25" hidden="1" x14ac:dyDescent="0.25">
      <c r="A102" s="34" t="s">
        <v>190</v>
      </c>
      <c r="B102" s="35" t="s">
        <v>106</v>
      </c>
      <c r="C102" s="35" t="s">
        <v>129</v>
      </c>
      <c r="D102" s="35" t="s">
        <v>51</v>
      </c>
      <c r="E102" s="35" t="s">
        <v>52</v>
      </c>
      <c r="F102" s="35" t="s">
        <v>110</v>
      </c>
      <c r="G102" s="35" t="s">
        <v>111</v>
      </c>
      <c r="H102" s="35" t="s">
        <v>112</v>
      </c>
      <c r="I102" s="35" t="s">
        <v>238</v>
      </c>
      <c r="J102" s="41">
        <v>1800</v>
      </c>
      <c r="K102" s="41">
        <v>582</v>
      </c>
      <c r="L102" s="87">
        <v>1047600</v>
      </c>
      <c r="M102" s="87"/>
      <c r="N102" s="87">
        <v>1047600</v>
      </c>
      <c r="O102" s="35" t="s">
        <v>192</v>
      </c>
      <c r="P102" s="35" t="s">
        <v>152</v>
      </c>
      <c r="Q102" s="35" t="s">
        <v>248</v>
      </c>
      <c r="R102" s="35" t="s">
        <v>131</v>
      </c>
      <c r="S102" s="35"/>
      <c r="T102" s="36"/>
      <c r="U102" s="35" t="s">
        <v>193</v>
      </c>
      <c r="V102" s="35"/>
      <c r="W102" s="35"/>
      <c r="X102" s="35" t="s">
        <v>274</v>
      </c>
      <c r="Y102" s="35" t="s">
        <v>276</v>
      </c>
    </row>
    <row r="103" spans="1:25" hidden="1" x14ac:dyDescent="0.25">
      <c r="A103" s="34" t="s">
        <v>190</v>
      </c>
      <c r="B103" s="35" t="s">
        <v>120</v>
      </c>
      <c r="C103" s="35" t="s">
        <v>121</v>
      </c>
      <c r="D103" s="35" t="s">
        <v>65</v>
      </c>
      <c r="E103" s="35" t="s">
        <v>66</v>
      </c>
      <c r="F103" s="35" t="s">
        <v>110</v>
      </c>
      <c r="G103" s="35" t="s">
        <v>111</v>
      </c>
      <c r="H103" s="35" t="s">
        <v>112</v>
      </c>
      <c r="I103" s="35" t="s">
        <v>202</v>
      </c>
      <c r="J103" s="41">
        <v>142</v>
      </c>
      <c r="K103" s="41">
        <v>582</v>
      </c>
      <c r="L103" s="87">
        <v>82644</v>
      </c>
      <c r="M103" s="87"/>
      <c r="N103" s="87">
        <v>82644</v>
      </c>
      <c r="O103" s="35" t="s">
        <v>192</v>
      </c>
      <c r="P103" s="35" t="s">
        <v>152</v>
      </c>
      <c r="Q103" s="35" t="s">
        <v>249</v>
      </c>
      <c r="R103" s="35" t="s">
        <v>131</v>
      </c>
      <c r="S103" s="35"/>
      <c r="T103" s="36"/>
      <c r="U103" s="35" t="s">
        <v>193</v>
      </c>
      <c r="V103" s="35"/>
      <c r="W103" s="35"/>
      <c r="X103" s="35" t="s">
        <v>274</v>
      </c>
      <c r="Y103" s="35" t="s">
        <v>276</v>
      </c>
    </row>
    <row r="104" spans="1:25" hidden="1" x14ac:dyDescent="0.25">
      <c r="A104" s="34" t="s">
        <v>190</v>
      </c>
      <c r="B104" s="35" t="s">
        <v>138</v>
      </c>
      <c r="C104" s="35" t="s">
        <v>139</v>
      </c>
      <c r="D104" s="35" t="s">
        <v>140</v>
      </c>
      <c r="E104" s="35" t="s">
        <v>141</v>
      </c>
      <c r="F104" s="35" t="s">
        <v>110</v>
      </c>
      <c r="G104" s="35" t="s">
        <v>111</v>
      </c>
      <c r="H104" s="35" t="s">
        <v>112</v>
      </c>
      <c r="I104" s="35" t="s">
        <v>202</v>
      </c>
      <c r="J104" s="41">
        <v>103</v>
      </c>
      <c r="K104" s="41">
        <v>582</v>
      </c>
      <c r="L104" s="87">
        <v>59946</v>
      </c>
      <c r="M104" s="87"/>
      <c r="N104" s="87">
        <v>59946</v>
      </c>
      <c r="O104" s="35" t="s">
        <v>192</v>
      </c>
      <c r="P104" s="35" t="s">
        <v>152</v>
      </c>
      <c r="Q104" s="35" t="s">
        <v>250</v>
      </c>
      <c r="R104" s="35" t="s">
        <v>131</v>
      </c>
      <c r="S104" s="35"/>
      <c r="T104" s="36"/>
      <c r="U104" s="35" t="s">
        <v>193</v>
      </c>
      <c r="V104" s="35"/>
      <c r="W104" s="35"/>
      <c r="X104" s="35" t="s">
        <v>274</v>
      </c>
      <c r="Y104" s="35" t="s">
        <v>276</v>
      </c>
    </row>
    <row r="105" spans="1:25" hidden="1" x14ac:dyDescent="0.25">
      <c r="A105" s="34" t="s">
        <v>190</v>
      </c>
      <c r="B105" s="35" t="s">
        <v>138</v>
      </c>
      <c r="C105" s="35" t="s">
        <v>251</v>
      </c>
      <c r="D105" s="35" t="s">
        <v>84</v>
      </c>
      <c r="E105" s="35" t="s">
        <v>85</v>
      </c>
      <c r="F105" s="35" t="s">
        <v>110</v>
      </c>
      <c r="G105" s="35" t="s">
        <v>111</v>
      </c>
      <c r="H105" s="35" t="s">
        <v>112</v>
      </c>
      <c r="I105" s="35" t="s">
        <v>196</v>
      </c>
      <c r="J105" s="41">
        <v>8050</v>
      </c>
      <c r="K105" s="41">
        <v>582</v>
      </c>
      <c r="L105" s="87">
        <v>4685100</v>
      </c>
      <c r="M105" s="87"/>
      <c r="N105" s="87">
        <v>4685100</v>
      </c>
      <c r="O105" s="35" t="s">
        <v>192</v>
      </c>
      <c r="P105" s="35" t="s">
        <v>152</v>
      </c>
      <c r="Q105" s="35" t="s">
        <v>252</v>
      </c>
      <c r="R105" s="35" t="s">
        <v>131</v>
      </c>
      <c r="S105" s="35"/>
      <c r="T105" s="36"/>
      <c r="U105" s="35" t="s">
        <v>193</v>
      </c>
      <c r="V105" s="35"/>
      <c r="W105" s="35"/>
      <c r="X105" s="35" t="s">
        <v>274</v>
      </c>
      <c r="Y105" s="35" t="s">
        <v>276</v>
      </c>
    </row>
    <row r="106" spans="1:25" hidden="1" x14ac:dyDescent="0.25">
      <c r="A106" s="34" t="s">
        <v>190</v>
      </c>
      <c r="B106" s="35" t="s">
        <v>138</v>
      </c>
      <c r="C106" s="35" t="s">
        <v>251</v>
      </c>
      <c r="D106" s="35" t="s">
        <v>84</v>
      </c>
      <c r="E106" s="35" t="s">
        <v>85</v>
      </c>
      <c r="F106" s="35" t="s">
        <v>110</v>
      </c>
      <c r="G106" s="35" t="s">
        <v>111</v>
      </c>
      <c r="H106" s="35" t="s">
        <v>112</v>
      </c>
      <c r="I106" s="35" t="s">
        <v>196</v>
      </c>
      <c r="J106" s="41">
        <v>2000</v>
      </c>
      <c r="K106" s="41">
        <v>582</v>
      </c>
      <c r="L106" s="87">
        <v>1164000</v>
      </c>
      <c r="M106" s="87"/>
      <c r="N106" s="87">
        <v>1164000</v>
      </c>
      <c r="O106" s="35" t="s">
        <v>192</v>
      </c>
      <c r="P106" s="35" t="s">
        <v>152</v>
      </c>
      <c r="Q106" s="35" t="s">
        <v>253</v>
      </c>
      <c r="R106" s="35" t="s">
        <v>131</v>
      </c>
      <c r="S106" s="35"/>
      <c r="T106" s="36"/>
      <c r="U106" s="35" t="s">
        <v>193</v>
      </c>
      <c r="V106" s="35"/>
      <c r="W106" s="35"/>
      <c r="X106" s="35" t="s">
        <v>274</v>
      </c>
      <c r="Y106" s="35" t="s">
        <v>276</v>
      </c>
    </row>
    <row r="107" spans="1:25" hidden="1" x14ac:dyDescent="0.25">
      <c r="A107" s="34" t="s">
        <v>190</v>
      </c>
      <c r="B107" s="35" t="s">
        <v>138</v>
      </c>
      <c r="C107" s="35" t="s">
        <v>251</v>
      </c>
      <c r="D107" s="35" t="s">
        <v>84</v>
      </c>
      <c r="E107" s="35" t="s">
        <v>85</v>
      </c>
      <c r="F107" s="35" t="s">
        <v>110</v>
      </c>
      <c r="G107" s="35" t="s">
        <v>111</v>
      </c>
      <c r="H107" s="35" t="s">
        <v>112</v>
      </c>
      <c r="I107" s="35" t="s">
        <v>196</v>
      </c>
      <c r="J107" s="41">
        <v>5750</v>
      </c>
      <c r="K107" s="41">
        <v>582</v>
      </c>
      <c r="L107" s="87">
        <v>3346500</v>
      </c>
      <c r="M107" s="87"/>
      <c r="N107" s="87">
        <v>3346500</v>
      </c>
      <c r="O107" s="35" t="s">
        <v>192</v>
      </c>
      <c r="P107" s="35" t="s">
        <v>152</v>
      </c>
      <c r="Q107" s="35" t="s">
        <v>254</v>
      </c>
      <c r="R107" s="35" t="s">
        <v>131</v>
      </c>
      <c r="S107" s="35"/>
      <c r="T107" s="36"/>
      <c r="U107" s="35" t="s">
        <v>193</v>
      </c>
      <c r="V107" s="35"/>
      <c r="W107" s="35"/>
      <c r="X107" s="35" t="s">
        <v>274</v>
      </c>
      <c r="Y107" s="35" t="s">
        <v>276</v>
      </c>
    </row>
    <row r="108" spans="1:25" hidden="1" x14ac:dyDescent="0.25">
      <c r="A108" s="34" t="s">
        <v>190</v>
      </c>
      <c r="B108" s="35" t="s">
        <v>106</v>
      </c>
      <c r="C108" s="35" t="s">
        <v>129</v>
      </c>
      <c r="D108" s="35" t="s">
        <v>55</v>
      </c>
      <c r="E108" s="35" t="s">
        <v>56</v>
      </c>
      <c r="F108" s="35" t="s">
        <v>110</v>
      </c>
      <c r="G108" s="35" t="s">
        <v>111</v>
      </c>
      <c r="H108" s="35" t="s">
        <v>112</v>
      </c>
      <c r="I108" s="35" t="s">
        <v>255</v>
      </c>
      <c r="J108" s="41">
        <v>9500</v>
      </c>
      <c r="K108" s="41">
        <v>582</v>
      </c>
      <c r="L108" s="87">
        <v>5529000</v>
      </c>
      <c r="M108" s="87"/>
      <c r="N108" s="87">
        <v>5529000</v>
      </c>
      <c r="O108" s="35" t="s">
        <v>192</v>
      </c>
      <c r="P108" s="35" t="s">
        <v>152</v>
      </c>
      <c r="Q108" s="35" t="s">
        <v>256</v>
      </c>
      <c r="R108" s="35" t="s">
        <v>131</v>
      </c>
      <c r="S108" s="35"/>
      <c r="T108" s="36"/>
      <c r="U108" s="35" t="s">
        <v>193</v>
      </c>
      <c r="V108" s="35"/>
      <c r="W108" s="35"/>
      <c r="X108" s="35" t="s">
        <v>274</v>
      </c>
      <c r="Y108" s="35" t="s">
        <v>276</v>
      </c>
    </row>
    <row r="109" spans="1:25" hidden="1" x14ac:dyDescent="0.25">
      <c r="A109" s="34" t="s">
        <v>190</v>
      </c>
      <c r="B109" s="35" t="s">
        <v>106</v>
      </c>
      <c r="C109" s="35" t="s">
        <v>129</v>
      </c>
      <c r="D109" s="35" t="s">
        <v>257</v>
      </c>
      <c r="E109" s="35" t="s">
        <v>258</v>
      </c>
      <c r="F109" s="35" t="s">
        <v>110</v>
      </c>
      <c r="G109" s="35" t="s">
        <v>111</v>
      </c>
      <c r="H109" s="35" t="s">
        <v>112</v>
      </c>
      <c r="I109" s="35" t="s">
        <v>259</v>
      </c>
      <c r="J109" s="41">
        <v>8000</v>
      </c>
      <c r="K109" s="41">
        <v>582</v>
      </c>
      <c r="L109" s="87">
        <v>4656000</v>
      </c>
      <c r="M109" s="87"/>
      <c r="N109" s="87">
        <v>4656000</v>
      </c>
      <c r="O109" s="35" t="s">
        <v>192</v>
      </c>
      <c r="P109" s="35" t="s">
        <v>152</v>
      </c>
      <c r="Q109" s="35" t="s">
        <v>260</v>
      </c>
      <c r="R109" s="35" t="s">
        <v>131</v>
      </c>
      <c r="S109" s="35"/>
      <c r="T109" s="36"/>
      <c r="U109" s="35" t="s">
        <v>193</v>
      </c>
      <c r="V109" s="35"/>
      <c r="W109" s="35"/>
      <c r="X109" s="35" t="s">
        <v>274</v>
      </c>
      <c r="Y109" s="35" t="s">
        <v>276</v>
      </c>
    </row>
    <row r="110" spans="1:25" hidden="1" x14ac:dyDescent="0.25">
      <c r="A110" s="34" t="s">
        <v>190</v>
      </c>
      <c r="B110" s="35" t="s">
        <v>106</v>
      </c>
      <c r="C110" s="35" t="s">
        <v>261</v>
      </c>
      <c r="D110" s="35" t="s">
        <v>262</v>
      </c>
      <c r="E110" s="35" t="s">
        <v>263</v>
      </c>
      <c r="F110" s="35" t="s">
        <v>110</v>
      </c>
      <c r="G110" s="35" t="s">
        <v>111</v>
      </c>
      <c r="H110" s="35" t="s">
        <v>112</v>
      </c>
      <c r="I110" s="35" t="s">
        <v>202</v>
      </c>
      <c r="J110" s="41">
        <v>5000</v>
      </c>
      <c r="K110" s="41">
        <v>582</v>
      </c>
      <c r="L110" s="87">
        <v>2910000</v>
      </c>
      <c r="M110" s="87"/>
      <c r="N110" s="87">
        <v>2910000</v>
      </c>
      <c r="O110" s="35" t="s">
        <v>192</v>
      </c>
      <c r="P110" s="35" t="s">
        <v>152</v>
      </c>
      <c r="Q110" s="35" t="s">
        <v>264</v>
      </c>
      <c r="R110" s="35" t="s">
        <v>131</v>
      </c>
      <c r="S110" s="35"/>
      <c r="T110" s="36"/>
      <c r="U110" s="35" t="s">
        <v>193</v>
      </c>
      <c r="V110" s="35"/>
      <c r="W110" s="35"/>
      <c r="X110" s="35" t="s">
        <v>274</v>
      </c>
      <c r="Y110" s="35" t="s">
        <v>276</v>
      </c>
    </row>
    <row r="111" spans="1:25" hidden="1" x14ac:dyDescent="0.25">
      <c r="A111" s="34" t="s">
        <v>190</v>
      </c>
      <c r="B111" s="35" t="s">
        <v>106</v>
      </c>
      <c r="C111" s="35" t="s">
        <v>129</v>
      </c>
      <c r="D111" s="35" t="s">
        <v>51</v>
      </c>
      <c r="E111" s="35" t="s">
        <v>52</v>
      </c>
      <c r="F111" s="35" t="s">
        <v>110</v>
      </c>
      <c r="G111" s="35" t="s">
        <v>111</v>
      </c>
      <c r="H111" s="35" t="s">
        <v>112</v>
      </c>
      <c r="I111" s="35" t="s">
        <v>265</v>
      </c>
      <c r="J111" s="41">
        <v>40000</v>
      </c>
      <c r="K111" s="41">
        <v>582</v>
      </c>
      <c r="L111" s="87">
        <v>23280000</v>
      </c>
      <c r="M111" s="87"/>
      <c r="N111" s="87">
        <v>23280000</v>
      </c>
      <c r="O111" s="35" t="s">
        <v>192</v>
      </c>
      <c r="P111" s="35" t="s">
        <v>152</v>
      </c>
      <c r="Q111" s="35" t="s">
        <v>266</v>
      </c>
      <c r="R111" s="35" t="s">
        <v>131</v>
      </c>
      <c r="S111" s="35"/>
      <c r="T111" s="36"/>
      <c r="U111" s="35" t="s">
        <v>193</v>
      </c>
      <c r="V111" s="35"/>
      <c r="W111" s="35"/>
      <c r="X111" s="35" t="s">
        <v>274</v>
      </c>
      <c r="Y111" s="35" t="s">
        <v>276</v>
      </c>
    </row>
    <row r="112" spans="1:25" hidden="1" x14ac:dyDescent="0.25">
      <c r="A112" s="34" t="s">
        <v>190</v>
      </c>
      <c r="B112" s="35" t="s">
        <v>106</v>
      </c>
      <c r="C112" s="35" t="s">
        <v>129</v>
      </c>
      <c r="D112" s="35" t="s">
        <v>51</v>
      </c>
      <c r="E112" s="35" t="s">
        <v>52</v>
      </c>
      <c r="F112" s="35" t="s">
        <v>110</v>
      </c>
      <c r="G112" s="35" t="s">
        <v>111</v>
      </c>
      <c r="H112" s="35" t="s">
        <v>112</v>
      </c>
      <c r="I112" s="35" t="s">
        <v>265</v>
      </c>
      <c r="J112" s="41">
        <v>40000</v>
      </c>
      <c r="K112" s="41">
        <v>582</v>
      </c>
      <c r="L112" s="87">
        <v>23280000</v>
      </c>
      <c r="M112" s="87"/>
      <c r="N112" s="87">
        <v>23280000</v>
      </c>
      <c r="O112" s="35" t="s">
        <v>192</v>
      </c>
      <c r="P112" s="35" t="s">
        <v>152</v>
      </c>
      <c r="Q112" s="35" t="s">
        <v>267</v>
      </c>
      <c r="R112" s="35" t="s">
        <v>131</v>
      </c>
      <c r="S112" s="35"/>
      <c r="T112" s="36"/>
      <c r="U112" s="35" t="s">
        <v>193</v>
      </c>
      <c r="V112" s="35"/>
      <c r="W112" s="35"/>
      <c r="X112" s="35" t="s">
        <v>274</v>
      </c>
      <c r="Y112" s="35" t="s">
        <v>276</v>
      </c>
    </row>
    <row r="113" spans="1:25" hidden="1" x14ac:dyDescent="0.25">
      <c r="A113" s="34" t="s">
        <v>190</v>
      </c>
      <c r="B113" s="35" t="s">
        <v>106</v>
      </c>
      <c r="C113" s="35" t="s">
        <v>129</v>
      </c>
      <c r="D113" s="35" t="s">
        <v>51</v>
      </c>
      <c r="E113" s="35" t="s">
        <v>52</v>
      </c>
      <c r="F113" s="35" t="s">
        <v>110</v>
      </c>
      <c r="G113" s="35" t="s">
        <v>111</v>
      </c>
      <c r="H113" s="35" t="s">
        <v>112</v>
      </c>
      <c r="I113" s="35" t="s">
        <v>265</v>
      </c>
      <c r="J113" s="41">
        <v>30000</v>
      </c>
      <c r="K113" s="41">
        <v>582</v>
      </c>
      <c r="L113" s="87">
        <v>17460000</v>
      </c>
      <c r="M113" s="87"/>
      <c r="N113" s="87">
        <v>17460000</v>
      </c>
      <c r="O113" s="35" t="s">
        <v>192</v>
      </c>
      <c r="P113" s="35" t="s">
        <v>152</v>
      </c>
      <c r="Q113" s="35" t="s">
        <v>268</v>
      </c>
      <c r="R113" s="35" t="s">
        <v>131</v>
      </c>
      <c r="S113" s="35"/>
      <c r="T113" s="36"/>
      <c r="U113" s="35" t="s">
        <v>193</v>
      </c>
      <c r="V113" s="35"/>
      <c r="W113" s="35"/>
      <c r="X113" s="35" t="s">
        <v>274</v>
      </c>
      <c r="Y113" s="35" t="s">
        <v>276</v>
      </c>
    </row>
    <row r="114" spans="1:25" hidden="1" x14ac:dyDescent="0.25">
      <c r="A114" s="34" t="s">
        <v>190</v>
      </c>
      <c r="B114" s="35" t="s">
        <v>138</v>
      </c>
      <c r="C114" s="35" t="s">
        <v>139</v>
      </c>
      <c r="D114" s="35" t="s">
        <v>82</v>
      </c>
      <c r="E114" s="35" t="s">
        <v>83</v>
      </c>
      <c r="F114" s="35" t="s">
        <v>110</v>
      </c>
      <c r="G114" s="35" t="s">
        <v>111</v>
      </c>
      <c r="H114" s="35" t="s">
        <v>112</v>
      </c>
      <c r="I114" s="35" t="s">
        <v>269</v>
      </c>
      <c r="J114" s="41">
        <v>2871.85</v>
      </c>
      <c r="K114" s="41">
        <v>582</v>
      </c>
      <c r="L114" s="87">
        <v>1671417</v>
      </c>
      <c r="M114" s="87"/>
      <c r="N114" s="87">
        <v>1671417</v>
      </c>
      <c r="O114" s="35" t="s">
        <v>192</v>
      </c>
      <c r="P114" s="35" t="s">
        <v>152</v>
      </c>
      <c r="Q114" s="35" t="s">
        <v>270</v>
      </c>
      <c r="R114" s="35" t="s">
        <v>131</v>
      </c>
      <c r="S114" s="35"/>
      <c r="T114" s="36"/>
      <c r="U114" s="35" t="s">
        <v>193</v>
      </c>
      <c r="V114" s="35"/>
      <c r="W114" s="35"/>
      <c r="X114" s="35" t="s">
        <v>274</v>
      </c>
      <c r="Y114" s="35" t="s">
        <v>276</v>
      </c>
    </row>
    <row r="115" spans="1:25" hidden="1" x14ac:dyDescent="0.25">
      <c r="A115" s="34" t="s">
        <v>190</v>
      </c>
      <c r="B115" s="35" t="s">
        <v>106</v>
      </c>
      <c r="C115" s="35" t="s">
        <v>129</v>
      </c>
      <c r="D115" s="35" t="s">
        <v>51</v>
      </c>
      <c r="E115" s="35" t="s">
        <v>52</v>
      </c>
      <c r="F115" s="35" t="s">
        <v>110</v>
      </c>
      <c r="G115" s="35" t="s">
        <v>111</v>
      </c>
      <c r="H115" s="35" t="s">
        <v>112</v>
      </c>
      <c r="I115" s="35" t="s">
        <v>265</v>
      </c>
      <c r="J115" s="41">
        <v>20000</v>
      </c>
      <c r="K115" s="41">
        <v>582</v>
      </c>
      <c r="L115" s="87">
        <v>11640000</v>
      </c>
      <c r="M115" s="87"/>
      <c r="N115" s="87">
        <v>11640000</v>
      </c>
      <c r="O115" s="35" t="s">
        <v>192</v>
      </c>
      <c r="P115" s="35" t="s">
        <v>152</v>
      </c>
      <c r="Q115" s="35" t="s">
        <v>271</v>
      </c>
      <c r="R115" s="35" t="s">
        <v>131</v>
      </c>
      <c r="S115" s="35"/>
      <c r="T115" s="36"/>
      <c r="U115" s="35" t="s">
        <v>193</v>
      </c>
      <c r="V115" s="35"/>
      <c r="W115" s="35"/>
      <c r="X115" s="35" t="s">
        <v>274</v>
      </c>
      <c r="Y115" s="35" t="s">
        <v>276</v>
      </c>
    </row>
    <row r="116" spans="1:25" hidden="1" x14ac:dyDescent="0.25">
      <c r="A116" s="34" t="s">
        <v>190</v>
      </c>
      <c r="B116" s="35" t="s">
        <v>138</v>
      </c>
      <c r="C116" s="35" t="s">
        <v>139</v>
      </c>
      <c r="D116" s="35" t="s">
        <v>327</v>
      </c>
      <c r="E116" s="35" t="s">
        <v>328</v>
      </c>
      <c r="F116" s="35" t="s">
        <v>110</v>
      </c>
      <c r="G116" s="35" t="s">
        <v>111</v>
      </c>
      <c r="H116" s="35" t="s">
        <v>112</v>
      </c>
      <c r="I116" s="35" t="s">
        <v>329</v>
      </c>
      <c r="J116" s="41">
        <v>98000</v>
      </c>
      <c r="K116" s="41">
        <v>582</v>
      </c>
      <c r="L116" s="87">
        <v>57036000</v>
      </c>
      <c r="M116" s="87"/>
      <c r="N116" s="87">
        <v>57036000</v>
      </c>
      <c r="O116" s="35" t="s">
        <v>192</v>
      </c>
      <c r="P116" s="35" t="s">
        <v>152</v>
      </c>
      <c r="Q116" s="35" t="s">
        <v>330</v>
      </c>
      <c r="R116" s="35" t="s">
        <v>122</v>
      </c>
      <c r="S116" s="35"/>
      <c r="T116" s="36"/>
      <c r="U116" s="35" t="s">
        <v>193</v>
      </c>
      <c r="V116" s="35"/>
      <c r="W116" s="35"/>
      <c r="X116" s="35" t="s">
        <v>274</v>
      </c>
      <c r="Y116" s="35" t="s">
        <v>276</v>
      </c>
    </row>
    <row r="117" spans="1:25" hidden="1" x14ac:dyDescent="0.25">
      <c r="A117" s="34" t="s">
        <v>190</v>
      </c>
      <c r="B117" s="35" t="s">
        <v>272</v>
      </c>
      <c r="C117" s="35" t="s">
        <v>273</v>
      </c>
      <c r="D117" s="35" t="s">
        <v>90</v>
      </c>
      <c r="E117" s="35" t="s">
        <v>91</v>
      </c>
      <c r="F117" s="35" t="s">
        <v>110</v>
      </c>
      <c r="G117" s="35" t="s">
        <v>111</v>
      </c>
      <c r="H117" s="35" t="s">
        <v>112</v>
      </c>
      <c r="I117" s="35" t="s">
        <v>373</v>
      </c>
      <c r="J117" s="41">
        <v>412371</v>
      </c>
      <c r="K117" s="41">
        <v>582</v>
      </c>
      <c r="L117" s="87">
        <v>-239999922</v>
      </c>
      <c r="M117" s="87">
        <v>239999922</v>
      </c>
      <c r="N117" s="87"/>
      <c r="O117" s="35" t="s">
        <v>192</v>
      </c>
      <c r="P117" s="35" t="s">
        <v>152</v>
      </c>
      <c r="Q117" s="35" t="s">
        <v>354</v>
      </c>
      <c r="R117" s="35" t="s">
        <v>131</v>
      </c>
      <c r="S117" s="35"/>
      <c r="T117" s="36"/>
      <c r="U117" s="35" t="s">
        <v>193</v>
      </c>
      <c r="V117" s="35"/>
      <c r="W117" s="35"/>
      <c r="X117" s="35" t="s">
        <v>274</v>
      </c>
      <c r="Y117" s="35" t="s">
        <v>276</v>
      </c>
    </row>
    <row r="118" spans="1:25" hidden="1" x14ac:dyDescent="0.25">
      <c r="A118" s="34" t="s">
        <v>190</v>
      </c>
      <c r="B118" s="35" t="s">
        <v>106</v>
      </c>
      <c r="C118" s="35" t="s">
        <v>129</v>
      </c>
      <c r="D118" s="35" t="s">
        <v>208</v>
      </c>
      <c r="E118" s="35" t="s">
        <v>209</v>
      </c>
      <c r="F118" s="35" t="s">
        <v>110</v>
      </c>
      <c r="G118" s="35" t="s">
        <v>111</v>
      </c>
      <c r="H118" s="35" t="s">
        <v>112</v>
      </c>
      <c r="I118" s="35" t="s">
        <v>202</v>
      </c>
      <c r="J118" s="41">
        <v>14200</v>
      </c>
      <c r="K118" s="41">
        <v>582</v>
      </c>
      <c r="L118" s="87">
        <v>-8264400</v>
      </c>
      <c r="M118" s="87">
        <v>8264400</v>
      </c>
      <c r="N118" s="87"/>
      <c r="O118" s="35" t="s">
        <v>192</v>
      </c>
      <c r="P118" s="35" t="s">
        <v>152</v>
      </c>
      <c r="Q118" s="35" t="s">
        <v>354</v>
      </c>
      <c r="R118" s="35" t="s">
        <v>131</v>
      </c>
      <c r="S118" s="35"/>
      <c r="T118" s="36"/>
      <c r="U118" s="35" t="s">
        <v>193</v>
      </c>
      <c r="V118" s="35"/>
      <c r="W118" s="35"/>
      <c r="X118" s="35" t="s">
        <v>274</v>
      </c>
      <c r="Y118" s="35" t="s">
        <v>276</v>
      </c>
    </row>
    <row r="119" spans="1:25" hidden="1" x14ac:dyDescent="0.25">
      <c r="A119" s="34" t="s">
        <v>190</v>
      </c>
      <c r="B119" s="35" t="s">
        <v>106</v>
      </c>
      <c r="C119" s="35" t="s">
        <v>129</v>
      </c>
      <c r="D119" s="35" t="s">
        <v>51</v>
      </c>
      <c r="E119" s="35" t="s">
        <v>52</v>
      </c>
      <c r="F119" s="35" t="s">
        <v>110</v>
      </c>
      <c r="G119" s="35" t="s">
        <v>111</v>
      </c>
      <c r="H119" s="35" t="s">
        <v>112</v>
      </c>
      <c r="I119" s="35" t="s">
        <v>265</v>
      </c>
      <c r="J119" s="41">
        <v>19000</v>
      </c>
      <c r="K119" s="41">
        <v>582</v>
      </c>
      <c r="L119" s="87">
        <v>-11058000</v>
      </c>
      <c r="M119" s="87">
        <v>11058000</v>
      </c>
      <c r="N119" s="87"/>
      <c r="O119" s="35" t="s">
        <v>192</v>
      </c>
      <c r="P119" s="35" t="s">
        <v>152</v>
      </c>
      <c r="Q119" s="35" t="s">
        <v>354</v>
      </c>
      <c r="R119" s="35" t="s">
        <v>131</v>
      </c>
      <c r="S119" s="35"/>
      <c r="T119" s="36"/>
      <c r="U119" s="35" t="s">
        <v>193</v>
      </c>
      <c r="V119" s="35"/>
      <c r="W119" s="35"/>
      <c r="X119" s="35" t="s">
        <v>274</v>
      </c>
      <c r="Y119" s="35" t="s">
        <v>276</v>
      </c>
    </row>
    <row r="120" spans="1:25" hidden="1" x14ac:dyDescent="0.25">
      <c r="A120" s="34" t="s">
        <v>190</v>
      </c>
      <c r="B120" s="35" t="s">
        <v>106</v>
      </c>
      <c r="C120" s="35" t="s">
        <v>129</v>
      </c>
      <c r="D120" s="35" t="s">
        <v>208</v>
      </c>
      <c r="E120" s="35" t="s">
        <v>209</v>
      </c>
      <c r="F120" s="35" t="s">
        <v>110</v>
      </c>
      <c r="G120" s="35" t="s">
        <v>111</v>
      </c>
      <c r="H120" s="35" t="s">
        <v>112</v>
      </c>
      <c r="I120" s="35" t="s">
        <v>277</v>
      </c>
      <c r="J120" s="41">
        <v>21032.61</v>
      </c>
      <c r="K120" s="41">
        <v>582</v>
      </c>
      <c r="L120" s="87">
        <v>-12240979</v>
      </c>
      <c r="M120" s="87">
        <v>12240979</v>
      </c>
      <c r="N120" s="87"/>
      <c r="O120" s="35" t="s">
        <v>192</v>
      </c>
      <c r="P120" s="35" t="s">
        <v>152</v>
      </c>
      <c r="Q120" s="35" t="s">
        <v>354</v>
      </c>
      <c r="R120" s="35" t="s">
        <v>131</v>
      </c>
      <c r="S120" s="35"/>
      <c r="T120" s="36"/>
      <c r="U120" s="35" t="s">
        <v>193</v>
      </c>
      <c r="V120" s="35"/>
      <c r="W120" s="35"/>
      <c r="X120" s="35" t="s">
        <v>274</v>
      </c>
      <c r="Y120" s="35" t="s">
        <v>276</v>
      </c>
    </row>
    <row r="121" spans="1:25" hidden="1" x14ac:dyDescent="0.25">
      <c r="A121" s="34" t="s">
        <v>190</v>
      </c>
      <c r="B121" s="35" t="s">
        <v>106</v>
      </c>
      <c r="C121" s="35" t="s">
        <v>129</v>
      </c>
      <c r="D121" s="35" t="s">
        <v>51</v>
      </c>
      <c r="E121" s="35" t="s">
        <v>52</v>
      </c>
      <c r="F121" s="35" t="s">
        <v>110</v>
      </c>
      <c r="G121" s="35" t="s">
        <v>111</v>
      </c>
      <c r="H121" s="35" t="s">
        <v>112</v>
      </c>
      <c r="I121" s="35" t="s">
        <v>196</v>
      </c>
      <c r="J121" s="41">
        <v>7100</v>
      </c>
      <c r="K121" s="41">
        <v>582</v>
      </c>
      <c r="L121" s="87">
        <v>-4132200</v>
      </c>
      <c r="M121" s="87">
        <v>4132200</v>
      </c>
      <c r="N121" s="87"/>
      <c r="O121" s="35" t="s">
        <v>192</v>
      </c>
      <c r="P121" s="35" t="s">
        <v>152</v>
      </c>
      <c r="Q121" s="35" t="s">
        <v>354</v>
      </c>
      <c r="R121" s="35" t="s">
        <v>131</v>
      </c>
      <c r="S121" s="35"/>
      <c r="T121" s="36"/>
      <c r="U121" s="35" t="s">
        <v>193</v>
      </c>
      <c r="V121" s="35"/>
      <c r="W121" s="35"/>
      <c r="X121" s="35" t="s">
        <v>274</v>
      </c>
      <c r="Y121" s="35" t="s">
        <v>276</v>
      </c>
    </row>
    <row r="122" spans="1:25" hidden="1" x14ac:dyDescent="0.25">
      <c r="A122" s="34" t="s">
        <v>190</v>
      </c>
      <c r="B122" s="35" t="s">
        <v>106</v>
      </c>
      <c r="C122" s="35" t="s">
        <v>129</v>
      </c>
      <c r="D122" s="35" t="s">
        <v>51</v>
      </c>
      <c r="E122" s="35" t="s">
        <v>52</v>
      </c>
      <c r="F122" s="35" t="s">
        <v>110</v>
      </c>
      <c r="G122" s="35" t="s">
        <v>111</v>
      </c>
      <c r="H122" s="35" t="s">
        <v>112</v>
      </c>
      <c r="I122" s="35" t="s">
        <v>278</v>
      </c>
      <c r="J122" s="41">
        <v>35000</v>
      </c>
      <c r="K122" s="41">
        <v>582</v>
      </c>
      <c r="L122" s="87">
        <v>-20370000</v>
      </c>
      <c r="M122" s="87">
        <v>20370000</v>
      </c>
      <c r="N122" s="87"/>
      <c r="O122" s="35" t="s">
        <v>192</v>
      </c>
      <c r="P122" s="35" t="s">
        <v>152</v>
      </c>
      <c r="Q122" s="35" t="s">
        <v>354</v>
      </c>
      <c r="R122" s="35" t="s">
        <v>131</v>
      </c>
      <c r="S122" s="35"/>
      <c r="T122" s="36"/>
      <c r="U122" s="35" t="s">
        <v>193</v>
      </c>
      <c r="V122" s="35"/>
      <c r="W122" s="35"/>
      <c r="X122" s="35" t="s">
        <v>274</v>
      </c>
      <c r="Y122" s="35" t="s">
        <v>276</v>
      </c>
    </row>
    <row r="123" spans="1:25" hidden="1" x14ac:dyDescent="0.25">
      <c r="A123" s="34" t="s">
        <v>190</v>
      </c>
      <c r="B123" s="35" t="s">
        <v>106</v>
      </c>
      <c r="C123" s="35" t="s">
        <v>129</v>
      </c>
      <c r="D123" s="35" t="s">
        <v>51</v>
      </c>
      <c r="E123" s="35" t="s">
        <v>52</v>
      </c>
      <c r="F123" s="35" t="s">
        <v>110</v>
      </c>
      <c r="G123" s="35" t="s">
        <v>111</v>
      </c>
      <c r="H123" s="35" t="s">
        <v>112</v>
      </c>
      <c r="I123" s="35" t="s">
        <v>278</v>
      </c>
      <c r="J123" s="41">
        <v>35000</v>
      </c>
      <c r="K123" s="41">
        <v>582</v>
      </c>
      <c r="L123" s="87">
        <v>-20370000</v>
      </c>
      <c r="M123" s="87">
        <v>20370000</v>
      </c>
      <c r="N123" s="87"/>
      <c r="O123" s="35" t="s">
        <v>192</v>
      </c>
      <c r="P123" s="35" t="s">
        <v>152</v>
      </c>
      <c r="Q123" s="35" t="s">
        <v>354</v>
      </c>
      <c r="R123" s="35" t="s">
        <v>131</v>
      </c>
      <c r="S123" s="35"/>
      <c r="T123" s="36"/>
      <c r="U123" s="35" t="s">
        <v>193</v>
      </c>
      <c r="V123" s="35"/>
      <c r="W123" s="35"/>
      <c r="X123" s="35" t="s">
        <v>274</v>
      </c>
      <c r="Y123" s="35" t="s">
        <v>276</v>
      </c>
    </row>
    <row r="124" spans="1:25" hidden="1" x14ac:dyDescent="0.25">
      <c r="A124" s="34" t="s">
        <v>190</v>
      </c>
      <c r="B124" s="35" t="s">
        <v>106</v>
      </c>
      <c r="C124" s="35" t="s">
        <v>129</v>
      </c>
      <c r="D124" s="35" t="s">
        <v>51</v>
      </c>
      <c r="E124" s="35" t="s">
        <v>52</v>
      </c>
      <c r="F124" s="35" t="s">
        <v>110</v>
      </c>
      <c r="G124" s="35" t="s">
        <v>111</v>
      </c>
      <c r="H124" s="35" t="s">
        <v>112</v>
      </c>
      <c r="I124" s="35" t="s">
        <v>196</v>
      </c>
      <c r="J124" s="41">
        <v>23600</v>
      </c>
      <c r="K124" s="41">
        <v>582</v>
      </c>
      <c r="L124" s="87">
        <v>-13735200</v>
      </c>
      <c r="M124" s="87">
        <v>13735200</v>
      </c>
      <c r="N124" s="87"/>
      <c r="O124" s="35" t="s">
        <v>192</v>
      </c>
      <c r="P124" s="35" t="s">
        <v>152</v>
      </c>
      <c r="Q124" s="35" t="s">
        <v>354</v>
      </c>
      <c r="R124" s="35" t="s">
        <v>131</v>
      </c>
      <c r="S124" s="35"/>
      <c r="T124" s="36"/>
      <c r="U124" s="35" t="s">
        <v>193</v>
      </c>
      <c r="V124" s="35"/>
      <c r="W124" s="35"/>
      <c r="X124" s="35" t="s">
        <v>274</v>
      </c>
      <c r="Y124" s="35" t="s">
        <v>276</v>
      </c>
    </row>
    <row r="125" spans="1:25" hidden="1" x14ac:dyDescent="0.25">
      <c r="A125" s="34" t="s">
        <v>190</v>
      </c>
      <c r="B125" s="35" t="s">
        <v>106</v>
      </c>
      <c r="C125" s="35" t="s">
        <v>129</v>
      </c>
      <c r="D125" s="35" t="s">
        <v>208</v>
      </c>
      <c r="E125" s="35" t="s">
        <v>209</v>
      </c>
      <c r="F125" s="35" t="s">
        <v>110</v>
      </c>
      <c r="G125" s="35" t="s">
        <v>111</v>
      </c>
      <c r="H125" s="35" t="s">
        <v>112</v>
      </c>
      <c r="I125" s="35" t="s">
        <v>279</v>
      </c>
      <c r="J125" s="41">
        <v>62000</v>
      </c>
      <c r="K125" s="41">
        <v>582</v>
      </c>
      <c r="L125" s="87">
        <v>-36084000</v>
      </c>
      <c r="M125" s="87">
        <v>36084000</v>
      </c>
      <c r="N125" s="87"/>
      <c r="O125" s="35" t="s">
        <v>192</v>
      </c>
      <c r="P125" s="35" t="s">
        <v>152</v>
      </c>
      <c r="Q125" s="35" t="s">
        <v>354</v>
      </c>
      <c r="R125" s="35" t="s">
        <v>131</v>
      </c>
      <c r="S125" s="35"/>
      <c r="T125" s="36"/>
      <c r="U125" s="35" t="s">
        <v>193</v>
      </c>
      <c r="V125" s="35"/>
      <c r="W125" s="35"/>
      <c r="X125" s="35" t="s">
        <v>274</v>
      </c>
      <c r="Y125" s="35" t="s">
        <v>276</v>
      </c>
    </row>
    <row r="126" spans="1:25" hidden="1" x14ac:dyDescent="0.25">
      <c r="A126" s="34" t="s">
        <v>190</v>
      </c>
      <c r="B126" s="35" t="s">
        <v>138</v>
      </c>
      <c r="C126" s="35" t="s">
        <v>139</v>
      </c>
      <c r="D126" s="35" t="s">
        <v>187</v>
      </c>
      <c r="E126" s="35" t="s">
        <v>188</v>
      </c>
      <c r="F126" s="35" t="s">
        <v>110</v>
      </c>
      <c r="G126" s="35" t="s">
        <v>111</v>
      </c>
      <c r="H126" s="35" t="s">
        <v>112</v>
      </c>
      <c r="I126" s="35" t="s">
        <v>202</v>
      </c>
      <c r="J126" s="41">
        <v>478.78</v>
      </c>
      <c r="K126" s="41">
        <v>582</v>
      </c>
      <c r="L126" s="87">
        <v>-278650</v>
      </c>
      <c r="M126" s="87">
        <v>278650</v>
      </c>
      <c r="N126" s="87"/>
      <c r="O126" s="35" t="s">
        <v>192</v>
      </c>
      <c r="P126" s="35" t="s">
        <v>152</v>
      </c>
      <c r="Q126" s="35" t="s">
        <v>354</v>
      </c>
      <c r="R126" s="35" t="s">
        <v>131</v>
      </c>
      <c r="S126" s="35"/>
      <c r="T126" s="36"/>
      <c r="U126" s="35" t="s">
        <v>193</v>
      </c>
      <c r="V126" s="35"/>
      <c r="W126" s="35"/>
      <c r="X126" s="35" t="s">
        <v>274</v>
      </c>
      <c r="Y126" s="35" t="s">
        <v>276</v>
      </c>
    </row>
    <row r="127" spans="1:25" hidden="1" x14ac:dyDescent="0.25">
      <c r="A127" s="34" t="s">
        <v>190</v>
      </c>
      <c r="B127" s="35" t="s">
        <v>106</v>
      </c>
      <c r="C127" s="35" t="s">
        <v>129</v>
      </c>
      <c r="D127" s="35" t="s">
        <v>51</v>
      </c>
      <c r="E127" s="35" t="s">
        <v>52</v>
      </c>
      <c r="F127" s="35" t="s">
        <v>110</v>
      </c>
      <c r="G127" s="35" t="s">
        <v>111</v>
      </c>
      <c r="H127" s="35" t="s">
        <v>112</v>
      </c>
      <c r="I127" s="35" t="s">
        <v>269</v>
      </c>
      <c r="J127" s="41">
        <v>30000</v>
      </c>
      <c r="K127" s="41">
        <v>582</v>
      </c>
      <c r="L127" s="87">
        <v>-17460000</v>
      </c>
      <c r="M127" s="87">
        <v>17460000</v>
      </c>
      <c r="N127" s="87"/>
      <c r="O127" s="35" t="s">
        <v>192</v>
      </c>
      <c r="P127" s="35" t="s">
        <v>152</v>
      </c>
      <c r="Q127" s="35" t="s">
        <v>354</v>
      </c>
      <c r="R127" s="35" t="s">
        <v>131</v>
      </c>
      <c r="S127" s="35"/>
      <c r="T127" s="36"/>
      <c r="U127" s="35" t="s">
        <v>193</v>
      </c>
      <c r="V127" s="35"/>
      <c r="W127" s="35"/>
      <c r="X127" s="35" t="s">
        <v>274</v>
      </c>
      <c r="Y127" s="35" t="s">
        <v>276</v>
      </c>
    </row>
    <row r="128" spans="1:25" hidden="1" x14ac:dyDescent="0.25">
      <c r="A128" s="34" t="s">
        <v>190</v>
      </c>
      <c r="B128" s="35" t="s">
        <v>106</v>
      </c>
      <c r="C128" s="35" t="s">
        <v>129</v>
      </c>
      <c r="D128" s="35" t="s">
        <v>51</v>
      </c>
      <c r="E128" s="35" t="s">
        <v>52</v>
      </c>
      <c r="F128" s="35" t="s">
        <v>110</v>
      </c>
      <c r="G128" s="35" t="s">
        <v>111</v>
      </c>
      <c r="H128" s="35" t="s">
        <v>112</v>
      </c>
      <c r="I128" s="35" t="s">
        <v>234</v>
      </c>
      <c r="J128" s="41">
        <v>80000</v>
      </c>
      <c r="K128" s="41">
        <v>582</v>
      </c>
      <c r="L128" s="87">
        <v>-46560000</v>
      </c>
      <c r="M128" s="87">
        <v>46560000</v>
      </c>
      <c r="N128" s="87"/>
      <c r="O128" s="35" t="s">
        <v>192</v>
      </c>
      <c r="P128" s="35" t="s">
        <v>152</v>
      </c>
      <c r="Q128" s="35" t="s">
        <v>354</v>
      </c>
      <c r="R128" s="35" t="s">
        <v>131</v>
      </c>
      <c r="S128" s="35"/>
      <c r="T128" s="36"/>
      <c r="U128" s="35" t="s">
        <v>193</v>
      </c>
      <c r="V128" s="35"/>
      <c r="W128" s="35"/>
      <c r="X128" s="35" t="s">
        <v>274</v>
      </c>
      <c r="Y128" s="35" t="s">
        <v>276</v>
      </c>
    </row>
    <row r="129" spans="1:25" hidden="1" x14ac:dyDescent="0.25">
      <c r="A129" s="34" t="s">
        <v>190</v>
      </c>
      <c r="B129" s="35" t="s">
        <v>106</v>
      </c>
      <c r="C129" s="35" t="s">
        <v>147</v>
      </c>
      <c r="D129" s="35" t="s">
        <v>244</v>
      </c>
      <c r="E129" s="35" t="s">
        <v>245</v>
      </c>
      <c r="F129" s="35" t="s">
        <v>110</v>
      </c>
      <c r="G129" s="35" t="s">
        <v>111</v>
      </c>
      <c r="H129" s="35" t="s">
        <v>112</v>
      </c>
      <c r="I129" s="35" t="s">
        <v>202</v>
      </c>
      <c r="J129" s="41">
        <v>10000</v>
      </c>
      <c r="K129" s="41">
        <v>582</v>
      </c>
      <c r="L129" s="87">
        <v>-5820000</v>
      </c>
      <c r="M129" s="87">
        <v>5820000</v>
      </c>
      <c r="N129" s="87"/>
      <c r="O129" s="35" t="s">
        <v>192</v>
      </c>
      <c r="P129" s="35" t="s">
        <v>152</v>
      </c>
      <c r="Q129" s="35" t="s">
        <v>354</v>
      </c>
      <c r="R129" s="35" t="s">
        <v>131</v>
      </c>
      <c r="S129" s="35"/>
      <c r="T129" s="36"/>
      <c r="U129" s="35" t="s">
        <v>193</v>
      </c>
      <c r="V129" s="35"/>
      <c r="W129" s="35"/>
      <c r="X129" s="35" t="s">
        <v>280</v>
      </c>
      <c r="Y129" s="35" t="s">
        <v>276</v>
      </c>
    </row>
    <row r="130" spans="1:25" hidden="1" x14ac:dyDescent="0.25">
      <c r="A130" s="34" t="s">
        <v>190</v>
      </c>
      <c r="B130" s="35" t="s">
        <v>106</v>
      </c>
      <c r="C130" s="35" t="s">
        <v>129</v>
      </c>
      <c r="D130" s="35" t="s">
        <v>51</v>
      </c>
      <c r="E130" s="35" t="s">
        <v>52</v>
      </c>
      <c r="F130" s="35" t="s">
        <v>110</v>
      </c>
      <c r="G130" s="35" t="s">
        <v>111</v>
      </c>
      <c r="H130" s="35" t="s">
        <v>112</v>
      </c>
      <c r="I130" s="35" t="s">
        <v>196</v>
      </c>
      <c r="J130" s="41">
        <v>150000</v>
      </c>
      <c r="K130" s="41">
        <v>582</v>
      </c>
      <c r="L130" s="87">
        <v>-87300000</v>
      </c>
      <c r="M130" s="87">
        <v>87300000</v>
      </c>
      <c r="N130" s="87"/>
      <c r="O130" s="35" t="s">
        <v>192</v>
      </c>
      <c r="P130" s="35" t="s">
        <v>152</v>
      </c>
      <c r="Q130" s="35" t="s">
        <v>354</v>
      </c>
      <c r="R130" s="35" t="s">
        <v>131</v>
      </c>
      <c r="S130" s="35"/>
      <c r="T130" s="36"/>
      <c r="U130" s="35" t="s">
        <v>193</v>
      </c>
      <c r="V130" s="35"/>
      <c r="W130" s="35"/>
      <c r="X130" s="35" t="s">
        <v>274</v>
      </c>
      <c r="Y130" s="35" t="s">
        <v>276</v>
      </c>
    </row>
    <row r="131" spans="1:25" hidden="1" x14ac:dyDescent="0.25">
      <c r="A131" s="34" t="s">
        <v>190</v>
      </c>
      <c r="B131" s="35" t="s">
        <v>106</v>
      </c>
      <c r="C131" s="35" t="s">
        <v>129</v>
      </c>
      <c r="D131" s="35" t="s">
        <v>51</v>
      </c>
      <c r="E131" s="35" t="s">
        <v>52</v>
      </c>
      <c r="F131" s="35" t="s">
        <v>110</v>
      </c>
      <c r="G131" s="35" t="s">
        <v>111</v>
      </c>
      <c r="H131" s="35" t="s">
        <v>112</v>
      </c>
      <c r="I131" s="35" t="s">
        <v>265</v>
      </c>
      <c r="J131" s="41">
        <v>35000</v>
      </c>
      <c r="K131" s="41">
        <v>582</v>
      </c>
      <c r="L131" s="87">
        <v>-20370000</v>
      </c>
      <c r="M131" s="87">
        <v>20370000</v>
      </c>
      <c r="N131" s="87"/>
      <c r="O131" s="35" t="s">
        <v>192</v>
      </c>
      <c r="P131" s="35" t="s">
        <v>152</v>
      </c>
      <c r="Q131" s="35" t="s">
        <v>354</v>
      </c>
      <c r="R131" s="35" t="s">
        <v>131</v>
      </c>
      <c r="S131" s="35"/>
      <c r="T131" s="36"/>
      <c r="U131" s="35" t="s">
        <v>193</v>
      </c>
      <c r="V131" s="35"/>
      <c r="W131" s="35"/>
      <c r="X131" s="35" t="s">
        <v>274</v>
      </c>
      <c r="Y131" s="35" t="s">
        <v>276</v>
      </c>
    </row>
    <row r="132" spans="1:25" hidden="1" x14ac:dyDescent="0.25">
      <c r="A132" s="34" t="s">
        <v>190</v>
      </c>
      <c r="B132" s="35" t="s">
        <v>106</v>
      </c>
      <c r="C132" s="35" t="s">
        <v>129</v>
      </c>
      <c r="D132" s="35" t="s">
        <v>51</v>
      </c>
      <c r="E132" s="35" t="s">
        <v>52</v>
      </c>
      <c r="F132" s="35" t="s">
        <v>110</v>
      </c>
      <c r="G132" s="35" t="s">
        <v>111</v>
      </c>
      <c r="H132" s="35" t="s">
        <v>112</v>
      </c>
      <c r="I132" s="35" t="s">
        <v>278</v>
      </c>
      <c r="J132" s="41">
        <v>110000</v>
      </c>
      <c r="K132" s="41">
        <v>582</v>
      </c>
      <c r="L132" s="87">
        <v>-64020000</v>
      </c>
      <c r="M132" s="87">
        <v>64020000</v>
      </c>
      <c r="N132" s="87"/>
      <c r="O132" s="35" t="s">
        <v>192</v>
      </c>
      <c r="P132" s="35" t="s">
        <v>152</v>
      </c>
      <c r="Q132" s="35" t="s">
        <v>354</v>
      </c>
      <c r="R132" s="35" t="s">
        <v>131</v>
      </c>
      <c r="S132" s="35"/>
      <c r="T132" s="36"/>
      <c r="U132" s="35" t="s">
        <v>193</v>
      </c>
      <c r="V132" s="35"/>
      <c r="W132" s="35"/>
      <c r="X132" s="35" t="s">
        <v>274</v>
      </c>
      <c r="Y132" s="35" t="s">
        <v>276</v>
      </c>
    </row>
    <row r="133" spans="1:25" hidden="1" x14ac:dyDescent="0.25">
      <c r="A133" s="34" t="s">
        <v>190</v>
      </c>
      <c r="B133" s="35" t="s">
        <v>106</v>
      </c>
      <c r="C133" s="35" t="s">
        <v>129</v>
      </c>
      <c r="D133" s="35" t="s">
        <v>51</v>
      </c>
      <c r="E133" s="35" t="s">
        <v>52</v>
      </c>
      <c r="F133" s="35" t="s">
        <v>110</v>
      </c>
      <c r="G133" s="35" t="s">
        <v>111</v>
      </c>
      <c r="H133" s="35" t="s">
        <v>112</v>
      </c>
      <c r="I133" s="35" t="s">
        <v>281</v>
      </c>
      <c r="J133" s="41">
        <v>13590.74</v>
      </c>
      <c r="K133" s="41">
        <v>582</v>
      </c>
      <c r="L133" s="87">
        <v>-7909811</v>
      </c>
      <c r="M133" s="87">
        <v>7909811</v>
      </c>
      <c r="N133" s="87"/>
      <c r="O133" s="35" t="s">
        <v>192</v>
      </c>
      <c r="P133" s="35" t="s">
        <v>152</v>
      </c>
      <c r="Q133" s="35" t="s">
        <v>354</v>
      </c>
      <c r="R133" s="35" t="s">
        <v>131</v>
      </c>
      <c r="S133" s="35"/>
      <c r="T133" s="36"/>
      <c r="U133" s="35" t="s">
        <v>193</v>
      </c>
      <c r="V133" s="35"/>
      <c r="W133" s="35"/>
      <c r="X133" s="35" t="s">
        <v>274</v>
      </c>
      <c r="Y133" s="35" t="s">
        <v>276</v>
      </c>
    </row>
    <row r="134" spans="1:25" hidden="1" x14ac:dyDescent="0.25">
      <c r="A134" s="34" t="s">
        <v>190</v>
      </c>
      <c r="B134" s="35" t="s">
        <v>106</v>
      </c>
      <c r="C134" s="35" t="s">
        <v>129</v>
      </c>
      <c r="D134" s="35" t="s">
        <v>51</v>
      </c>
      <c r="E134" s="35" t="s">
        <v>52</v>
      </c>
      <c r="F134" s="35" t="s">
        <v>110</v>
      </c>
      <c r="G134" s="35" t="s">
        <v>111</v>
      </c>
      <c r="H134" s="35" t="s">
        <v>112</v>
      </c>
      <c r="I134" s="35" t="s">
        <v>202</v>
      </c>
      <c r="J134" s="41">
        <v>48000</v>
      </c>
      <c r="K134" s="41">
        <v>582</v>
      </c>
      <c r="L134" s="87">
        <v>-27936000</v>
      </c>
      <c r="M134" s="87">
        <v>27936000</v>
      </c>
      <c r="N134" s="87"/>
      <c r="O134" s="35" t="s">
        <v>192</v>
      </c>
      <c r="P134" s="35" t="s">
        <v>152</v>
      </c>
      <c r="Q134" s="35" t="s">
        <v>354</v>
      </c>
      <c r="R134" s="35" t="s">
        <v>131</v>
      </c>
      <c r="S134" s="35"/>
      <c r="T134" s="36"/>
      <c r="U134" s="35" t="s">
        <v>193</v>
      </c>
      <c r="V134" s="35"/>
      <c r="W134" s="35"/>
      <c r="X134" s="35" t="s">
        <v>274</v>
      </c>
      <c r="Y134" s="35" t="s">
        <v>276</v>
      </c>
    </row>
    <row r="135" spans="1:25" hidden="1" x14ac:dyDescent="0.25">
      <c r="A135" s="34" t="s">
        <v>190</v>
      </c>
      <c r="B135" s="35" t="s">
        <v>106</v>
      </c>
      <c r="C135" s="35" t="s">
        <v>129</v>
      </c>
      <c r="D135" s="35" t="s">
        <v>51</v>
      </c>
      <c r="E135" s="35" t="s">
        <v>52</v>
      </c>
      <c r="F135" s="35" t="s">
        <v>110</v>
      </c>
      <c r="G135" s="35" t="s">
        <v>111</v>
      </c>
      <c r="H135" s="35" t="s">
        <v>112</v>
      </c>
      <c r="I135" s="35" t="s">
        <v>234</v>
      </c>
      <c r="J135" s="41">
        <v>50000</v>
      </c>
      <c r="K135" s="41">
        <v>582</v>
      </c>
      <c r="L135" s="87">
        <v>-29100000</v>
      </c>
      <c r="M135" s="87">
        <v>29100000</v>
      </c>
      <c r="N135" s="87"/>
      <c r="O135" s="35" t="s">
        <v>192</v>
      </c>
      <c r="P135" s="35" t="s">
        <v>152</v>
      </c>
      <c r="Q135" s="35" t="s">
        <v>354</v>
      </c>
      <c r="R135" s="35" t="s">
        <v>131</v>
      </c>
      <c r="S135" s="35"/>
      <c r="T135" s="36"/>
      <c r="U135" s="35" t="s">
        <v>193</v>
      </c>
      <c r="V135" s="35"/>
      <c r="W135" s="35"/>
      <c r="X135" s="35" t="s">
        <v>274</v>
      </c>
      <c r="Y135" s="35" t="s">
        <v>276</v>
      </c>
    </row>
    <row r="136" spans="1:25" hidden="1" x14ac:dyDescent="0.25">
      <c r="A136" s="34" t="s">
        <v>105</v>
      </c>
      <c r="B136" s="35" t="s">
        <v>106</v>
      </c>
      <c r="C136" s="35" t="s">
        <v>170</v>
      </c>
      <c r="D136" s="35" t="s">
        <v>171</v>
      </c>
      <c r="E136" s="35" t="s">
        <v>172</v>
      </c>
      <c r="F136" s="35" t="s">
        <v>110</v>
      </c>
      <c r="G136" s="35" t="s">
        <v>111</v>
      </c>
      <c r="H136" s="35" t="s">
        <v>112</v>
      </c>
      <c r="I136" s="35" t="s">
        <v>282</v>
      </c>
      <c r="J136" s="41"/>
      <c r="K136" s="41"/>
      <c r="L136" s="87">
        <v>500000</v>
      </c>
      <c r="M136" s="87"/>
      <c r="N136" s="87">
        <v>500000</v>
      </c>
      <c r="O136" s="35" t="s">
        <v>114</v>
      </c>
      <c r="P136" s="35" t="s">
        <v>160</v>
      </c>
      <c r="Q136" s="35" t="s">
        <v>418</v>
      </c>
      <c r="R136" s="35" t="s">
        <v>131</v>
      </c>
      <c r="S136" s="35"/>
      <c r="T136" s="36"/>
      <c r="U136" s="35" t="s">
        <v>286</v>
      </c>
      <c r="V136" s="35"/>
      <c r="W136" s="35"/>
      <c r="X136" s="35" t="s">
        <v>146</v>
      </c>
      <c r="Y136" s="35" t="s">
        <v>283</v>
      </c>
    </row>
    <row r="137" spans="1:25" hidden="1" x14ac:dyDescent="0.25">
      <c r="A137" s="34" t="s">
        <v>105</v>
      </c>
      <c r="B137" s="35" t="s">
        <v>106</v>
      </c>
      <c r="C137" s="35" t="s">
        <v>129</v>
      </c>
      <c r="D137" s="35" t="s">
        <v>55</v>
      </c>
      <c r="E137" s="35" t="s">
        <v>56</v>
      </c>
      <c r="F137" s="35" t="s">
        <v>110</v>
      </c>
      <c r="G137" s="35" t="s">
        <v>111</v>
      </c>
      <c r="H137" s="35" t="s">
        <v>112</v>
      </c>
      <c r="I137" s="35" t="s">
        <v>284</v>
      </c>
      <c r="J137" s="41"/>
      <c r="K137" s="41"/>
      <c r="L137" s="87">
        <v>500000</v>
      </c>
      <c r="M137" s="87"/>
      <c r="N137" s="87">
        <v>500000</v>
      </c>
      <c r="O137" s="35" t="s">
        <v>114</v>
      </c>
      <c r="P137" s="35" t="s">
        <v>160</v>
      </c>
      <c r="Q137" s="35" t="s">
        <v>419</v>
      </c>
      <c r="R137" s="35" t="s">
        <v>131</v>
      </c>
      <c r="S137" s="35"/>
      <c r="T137" s="36"/>
      <c r="U137" s="35" t="s">
        <v>286</v>
      </c>
      <c r="V137" s="35"/>
      <c r="W137" s="35"/>
      <c r="X137" s="35" t="s">
        <v>146</v>
      </c>
      <c r="Y137" s="35" t="s">
        <v>283</v>
      </c>
    </row>
    <row r="138" spans="1:25" hidden="1" x14ac:dyDescent="0.25">
      <c r="A138" s="34" t="s">
        <v>105</v>
      </c>
      <c r="B138" s="35" t="s">
        <v>106</v>
      </c>
      <c r="C138" s="35" t="s">
        <v>129</v>
      </c>
      <c r="D138" s="35" t="s">
        <v>55</v>
      </c>
      <c r="E138" s="35" t="s">
        <v>56</v>
      </c>
      <c r="F138" s="35" t="s">
        <v>110</v>
      </c>
      <c r="G138" s="35" t="s">
        <v>111</v>
      </c>
      <c r="H138" s="35" t="s">
        <v>112</v>
      </c>
      <c r="I138" s="35" t="s">
        <v>285</v>
      </c>
      <c r="J138" s="41"/>
      <c r="K138" s="41"/>
      <c r="L138" s="87">
        <v>300000</v>
      </c>
      <c r="M138" s="87"/>
      <c r="N138" s="87">
        <v>300000</v>
      </c>
      <c r="O138" s="35" t="s">
        <v>114</v>
      </c>
      <c r="P138" s="35" t="s">
        <v>160</v>
      </c>
      <c r="Q138" s="35" t="s">
        <v>420</v>
      </c>
      <c r="R138" s="35" t="s">
        <v>131</v>
      </c>
      <c r="S138" s="35"/>
      <c r="T138" s="36"/>
      <c r="U138" s="35" t="s">
        <v>286</v>
      </c>
      <c r="V138" s="35"/>
      <c r="W138" s="35"/>
      <c r="X138" s="35" t="s">
        <v>146</v>
      </c>
      <c r="Y138" s="35" t="s">
        <v>283</v>
      </c>
    </row>
    <row r="139" spans="1:25" hidden="1" x14ac:dyDescent="0.25">
      <c r="A139" s="34" t="s">
        <v>105</v>
      </c>
      <c r="B139" s="35" t="s">
        <v>106</v>
      </c>
      <c r="C139" s="35" t="s">
        <v>133</v>
      </c>
      <c r="D139" s="35" t="s">
        <v>287</v>
      </c>
      <c r="E139" s="35" t="s">
        <v>288</v>
      </c>
      <c r="F139" s="35" t="s">
        <v>110</v>
      </c>
      <c r="G139" s="35" t="s">
        <v>111</v>
      </c>
      <c r="H139" s="35" t="s">
        <v>112</v>
      </c>
      <c r="I139" s="35" t="s">
        <v>289</v>
      </c>
      <c r="J139" s="41"/>
      <c r="K139" s="41"/>
      <c r="L139" s="87">
        <v>0</v>
      </c>
      <c r="M139" s="87"/>
      <c r="N139" s="87">
        <v>0</v>
      </c>
      <c r="O139" s="35" t="s">
        <v>114</v>
      </c>
      <c r="P139" s="35" t="s">
        <v>160</v>
      </c>
      <c r="Q139" s="35" t="s">
        <v>421</v>
      </c>
      <c r="R139" s="35" t="s">
        <v>131</v>
      </c>
      <c r="S139" s="35"/>
      <c r="T139" s="36"/>
      <c r="U139" s="35" t="s">
        <v>286</v>
      </c>
      <c r="V139" s="35"/>
      <c r="W139" s="35"/>
      <c r="X139" s="35" t="s">
        <v>146</v>
      </c>
      <c r="Y139" s="35" t="s">
        <v>283</v>
      </c>
    </row>
    <row r="140" spans="1:25" hidden="1" x14ac:dyDescent="0.25">
      <c r="A140" s="34" t="s">
        <v>105</v>
      </c>
      <c r="B140" s="35" t="s">
        <v>120</v>
      </c>
      <c r="C140" s="35" t="s">
        <v>127</v>
      </c>
      <c r="D140" s="35" t="s">
        <v>79</v>
      </c>
      <c r="E140" s="35" t="s">
        <v>80</v>
      </c>
      <c r="F140" s="35" t="s">
        <v>110</v>
      </c>
      <c r="G140" s="35" t="s">
        <v>111</v>
      </c>
      <c r="H140" s="35" t="s">
        <v>112</v>
      </c>
      <c r="I140" s="35" t="s">
        <v>290</v>
      </c>
      <c r="J140" s="41"/>
      <c r="K140" s="41"/>
      <c r="L140" s="87">
        <v>560000</v>
      </c>
      <c r="M140" s="87"/>
      <c r="N140" s="87">
        <v>560000</v>
      </c>
      <c r="O140" s="35" t="s">
        <v>114</v>
      </c>
      <c r="P140" s="35" t="s">
        <v>160</v>
      </c>
      <c r="Q140" s="35" t="s">
        <v>422</v>
      </c>
      <c r="R140" s="35" t="s">
        <v>122</v>
      </c>
      <c r="S140" s="35"/>
      <c r="T140" s="36"/>
      <c r="U140" s="35" t="s">
        <v>286</v>
      </c>
      <c r="V140" s="35"/>
      <c r="W140" s="35"/>
      <c r="X140" s="35" t="s">
        <v>146</v>
      </c>
      <c r="Y140" s="35" t="s">
        <v>283</v>
      </c>
    </row>
    <row r="141" spans="1:25" hidden="1" x14ac:dyDescent="0.25">
      <c r="A141" s="34" t="s">
        <v>105</v>
      </c>
      <c r="B141" s="35" t="s">
        <v>138</v>
      </c>
      <c r="C141" s="35" t="s">
        <v>139</v>
      </c>
      <c r="D141" s="35" t="s">
        <v>291</v>
      </c>
      <c r="E141" s="35" t="s">
        <v>292</v>
      </c>
      <c r="F141" s="35" t="s">
        <v>110</v>
      </c>
      <c r="G141" s="35" t="s">
        <v>111</v>
      </c>
      <c r="H141" s="35" t="s">
        <v>112</v>
      </c>
      <c r="I141" s="35" t="s">
        <v>293</v>
      </c>
      <c r="J141" s="41"/>
      <c r="K141" s="41"/>
      <c r="L141" s="87">
        <v>1700000</v>
      </c>
      <c r="M141" s="87"/>
      <c r="N141" s="87">
        <v>1700000</v>
      </c>
      <c r="O141" s="35" t="s">
        <v>114</v>
      </c>
      <c r="P141" s="35" t="s">
        <v>160</v>
      </c>
      <c r="Q141" s="35" t="s">
        <v>423</v>
      </c>
      <c r="R141" s="35" t="s">
        <v>122</v>
      </c>
      <c r="S141" s="35"/>
      <c r="T141" s="36"/>
      <c r="U141" s="35" t="s">
        <v>286</v>
      </c>
      <c r="V141" s="35"/>
      <c r="W141" s="35"/>
      <c r="X141" s="35" t="s">
        <v>146</v>
      </c>
      <c r="Y141" s="35" t="s">
        <v>283</v>
      </c>
    </row>
    <row r="142" spans="1:25" hidden="1" x14ac:dyDescent="0.25">
      <c r="A142" s="34" t="s">
        <v>105</v>
      </c>
      <c r="B142" s="35" t="s">
        <v>120</v>
      </c>
      <c r="C142" s="35" t="s">
        <v>127</v>
      </c>
      <c r="D142" s="35" t="s">
        <v>77</v>
      </c>
      <c r="E142" s="35" t="s">
        <v>78</v>
      </c>
      <c r="F142" s="35" t="s">
        <v>110</v>
      </c>
      <c r="G142" s="35" t="s">
        <v>111</v>
      </c>
      <c r="H142" s="35" t="s">
        <v>112</v>
      </c>
      <c r="I142" s="35" t="s">
        <v>284</v>
      </c>
      <c r="J142" s="41"/>
      <c r="K142" s="41"/>
      <c r="L142" s="87">
        <v>575000</v>
      </c>
      <c r="M142" s="87"/>
      <c r="N142" s="87">
        <v>575000</v>
      </c>
      <c r="O142" s="35" t="s">
        <v>114</v>
      </c>
      <c r="P142" s="35" t="s">
        <v>160</v>
      </c>
      <c r="Q142" s="35" t="s">
        <v>424</v>
      </c>
      <c r="R142" s="35" t="s">
        <v>122</v>
      </c>
      <c r="S142" s="35"/>
      <c r="T142" s="36"/>
      <c r="U142" s="35" t="s">
        <v>286</v>
      </c>
      <c r="V142" s="35"/>
      <c r="W142" s="35"/>
      <c r="X142" s="35" t="s">
        <v>146</v>
      </c>
      <c r="Y142" s="35" t="s">
        <v>283</v>
      </c>
    </row>
    <row r="143" spans="1:25" x14ac:dyDescent="0.25">
      <c r="A143" s="34" t="s">
        <v>166</v>
      </c>
      <c r="B143" s="35" t="s">
        <v>106</v>
      </c>
      <c r="C143" s="35" t="s">
        <v>194</v>
      </c>
      <c r="D143" s="35" t="s">
        <v>39</v>
      </c>
      <c r="E143" s="35" t="s">
        <v>40</v>
      </c>
      <c r="F143" s="35" t="s">
        <v>110</v>
      </c>
      <c r="G143" s="35" t="s">
        <v>111</v>
      </c>
      <c r="H143" s="35" t="s">
        <v>112</v>
      </c>
      <c r="I143" s="35" t="s">
        <v>159</v>
      </c>
      <c r="J143" s="41"/>
      <c r="K143" s="41"/>
      <c r="L143" s="87">
        <v>167000</v>
      </c>
      <c r="M143" s="87"/>
      <c r="N143" s="87">
        <v>167000</v>
      </c>
      <c r="O143" s="35" t="s">
        <v>114</v>
      </c>
      <c r="P143" s="35" t="s">
        <v>160</v>
      </c>
      <c r="Q143" s="35" t="s">
        <v>425</v>
      </c>
      <c r="R143" s="35" t="s">
        <v>131</v>
      </c>
      <c r="S143" s="35"/>
      <c r="T143" s="36"/>
      <c r="U143" s="35" t="s">
        <v>161</v>
      </c>
      <c r="V143" s="35"/>
      <c r="W143" s="35"/>
      <c r="X143" s="35" t="s">
        <v>360</v>
      </c>
      <c r="Y143" s="35" t="s">
        <v>283</v>
      </c>
    </row>
    <row r="144" spans="1:25" x14ac:dyDescent="0.25">
      <c r="A144" s="34" t="s">
        <v>166</v>
      </c>
      <c r="B144" s="35" t="s">
        <v>106</v>
      </c>
      <c r="C144" s="35" t="s">
        <v>170</v>
      </c>
      <c r="D144" s="35" t="s">
        <v>41</v>
      </c>
      <c r="E144" s="35" t="s">
        <v>42</v>
      </c>
      <c r="F144" s="35" t="s">
        <v>110</v>
      </c>
      <c r="G144" s="35" t="s">
        <v>111</v>
      </c>
      <c r="H144" s="35" t="s">
        <v>112</v>
      </c>
      <c r="I144" s="35" t="s">
        <v>294</v>
      </c>
      <c r="J144" s="41"/>
      <c r="K144" s="41"/>
      <c r="L144" s="87">
        <v>400000</v>
      </c>
      <c r="M144" s="87"/>
      <c r="N144" s="87">
        <v>400000</v>
      </c>
      <c r="O144" s="35" t="s">
        <v>114</v>
      </c>
      <c r="P144" s="35" t="s">
        <v>160</v>
      </c>
      <c r="Q144" s="35" t="s">
        <v>426</v>
      </c>
      <c r="R144" s="35" t="s">
        <v>131</v>
      </c>
      <c r="S144" s="35"/>
      <c r="T144" s="36"/>
      <c r="U144" s="35" t="s">
        <v>161</v>
      </c>
      <c r="V144" s="35"/>
      <c r="W144" s="35"/>
      <c r="X144" s="35" t="s">
        <v>360</v>
      </c>
      <c r="Y144" s="35" t="s">
        <v>283</v>
      </c>
    </row>
    <row r="145" spans="1:25" x14ac:dyDescent="0.25">
      <c r="A145" s="34" t="s">
        <v>166</v>
      </c>
      <c r="B145" s="35" t="s">
        <v>106</v>
      </c>
      <c r="C145" s="35" t="s">
        <v>170</v>
      </c>
      <c r="D145" s="35" t="s">
        <v>43</v>
      </c>
      <c r="E145" s="35" t="s">
        <v>44</v>
      </c>
      <c r="F145" s="35" t="s">
        <v>110</v>
      </c>
      <c r="G145" s="35" t="s">
        <v>111</v>
      </c>
      <c r="H145" s="35" t="s">
        <v>112</v>
      </c>
      <c r="I145" s="35" t="s">
        <v>294</v>
      </c>
      <c r="J145" s="41"/>
      <c r="K145" s="41"/>
      <c r="L145" s="87">
        <v>1500000</v>
      </c>
      <c r="M145" s="87"/>
      <c r="N145" s="87">
        <v>1500000</v>
      </c>
      <c r="O145" s="35" t="s">
        <v>114</v>
      </c>
      <c r="P145" s="35" t="s">
        <v>160</v>
      </c>
      <c r="Q145" s="35" t="s">
        <v>427</v>
      </c>
      <c r="R145" s="35" t="s">
        <v>131</v>
      </c>
      <c r="S145" s="35"/>
      <c r="T145" s="36"/>
      <c r="U145" s="35" t="s">
        <v>161</v>
      </c>
      <c r="V145" s="35"/>
      <c r="W145" s="35"/>
      <c r="X145" s="35" t="s">
        <v>360</v>
      </c>
      <c r="Y145" s="35" t="s">
        <v>283</v>
      </c>
    </row>
    <row r="146" spans="1:25" x14ac:dyDescent="0.25">
      <c r="A146" s="34" t="s">
        <v>166</v>
      </c>
      <c r="B146" s="35" t="s">
        <v>106</v>
      </c>
      <c r="C146" s="35" t="s">
        <v>170</v>
      </c>
      <c r="D146" s="35" t="s">
        <v>41</v>
      </c>
      <c r="E146" s="35" t="s">
        <v>42</v>
      </c>
      <c r="F146" s="35" t="s">
        <v>110</v>
      </c>
      <c r="G146" s="35" t="s">
        <v>111</v>
      </c>
      <c r="H146" s="35" t="s">
        <v>112</v>
      </c>
      <c r="I146" s="35" t="s">
        <v>294</v>
      </c>
      <c r="J146" s="41"/>
      <c r="K146" s="41"/>
      <c r="L146" s="87">
        <v>40000</v>
      </c>
      <c r="M146" s="87"/>
      <c r="N146" s="87">
        <v>40000</v>
      </c>
      <c r="O146" s="35" t="s">
        <v>114</v>
      </c>
      <c r="P146" s="35" t="s">
        <v>295</v>
      </c>
      <c r="Q146" s="35" t="s">
        <v>428</v>
      </c>
      <c r="R146" s="35" t="s">
        <v>131</v>
      </c>
      <c r="S146" s="35"/>
      <c r="T146" s="36"/>
      <c r="U146" s="35" t="s">
        <v>295</v>
      </c>
      <c r="V146" s="35"/>
      <c r="W146" s="35"/>
      <c r="X146" s="35" t="s">
        <v>360</v>
      </c>
      <c r="Y146" s="35" t="s">
        <v>283</v>
      </c>
    </row>
    <row r="147" spans="1:25" x14ac:dyDescent="0.25">
      <c r="A147" s="34" t="s">
        <v>166</v>
      </c>
      <c r="B147" s="35" t="s">
        <v>120</v>
      </c>
      <c r="C147" s="35" t="s">
        <v>296</v>
      </c>
      <c r="D147" s="35" t="s">
        <v>61</v>
      </c>
      <c r="E147" s="35" t="s">
        <v>62</v>
      </c>
      <c r="F147" s="35" t="s">
        <v>110</v>
      </c>
      <c r="G147" s="35" t="s">
        <v>111</v>
      </c>
      <c r="H147" s="35" t="s">
        <v>112</v>
      </c>
      <c r="I147" s="35" t="s">
        <v>297</v>
      </c>
      <c r="J147" s="41"/>
      <c r="K147" s="41"/>
      <c r="L147" s="87">
        <v>1500000</v>
      </c>
      <c r="M147" s="87"/>
      <c r="N147" s="87">
        <v>1500000</v>
      </c>
      <c r="O147" s="35" t="s">
        <v>114</v>
      </c>
      <c r="P147" s="35" t="s">
        <v>160</v>
      </c>
      <c r="Q147" s="35" t="s">
        <v>429</v>
      </c>
      <c r="R147" s="35" t="s">
        <v>122</v>
      </c>
      <c r="S147" s="35"/>
      <c r="T147" s="36"/>
      <c r="U147" s="35" t="s">
        <v>161</v>
      </c>
      <c r="V147" s="35"/>
      <c r="W147" s="35"/>
      <c r="X147" s="35" t="s">
        <v>360</v>
      </c>
      <c r="Y147" s="35" t="s">
        <v>283</v>
      </c>
    </row>
    <row r="148" spans="1:25" x14ac:dyDescent="0.25">
      <c r="A148" s="34" t="s">
        <v>166</v>
      </c>
      <c r="B148" s="35" t="s">
        <v>120</v>
      </c>
      <c r="C148" s="35" t="s">
        <v>298</v>
      </c>
      <c r="D148" s="35" t="s">
        <v>69</v>
      </c>
      <c r="E148" s="35" t="s">
        <v>70</v>
      </c>
      <c r="F148" s="35" t="s">
        <v>110</v>
      </c>
      <c r="G148" s="35" t="s">
        <v>111</v>
      </c>
      <c r="H148" s="35" t="s">
        <v>112</v>
      </c>
      <c r="I148" s="35" t="s">
        <v>297</v>
      </c>
      <c r="J148" s="41"/>
      <c r="K148" s="41"/>
      <c r="L148" s="87">
        <v>600000</v>
      </c>
      <c r="M148" s="87"/>
      <c r="N148" s="87">
        <v>600000</v>
      </c>
      <c r="O148" s="35" t="s">
        <v>114</v>
      </c>
      <c r="P148" s="35" t="s">
        <v>160</v>
      </c>
      <c r="Q148" s="35" t="s">
        <v>430</v>
      </c>
      <c r="R148" s="35" t="s">
        <v>122</v>
      </c>
      <c r="S148" s="35"/>
      <c r="T148" s="36"/>
      <c r="U148" s="35" t="s">
        <v>161</v>
      </c>
      <c r="V148" s="35"/>
      <c r="W148" s="35"/>
      <c r="X148" s="35" t="s">
        <v>360</v>
      </c>
      <c r="Y148" s="35" t="s">
        <v>283</v>
      </c>
    </row>
    <row r="149" spans="1:25" x14ac:dyDescent="0.25">
      <c r="A149" s="34" t="s">
        <v>166</v>
      </c>
      <c r="B149" s="35" t="s">
        <v>120</v>
      </c>
      <c r="C149" s="35" t="s">
        <v>298</v>
      </c>
      <c r="D149" s="35" t="s">
        <v>69</v>
      </c>
      <c r="E149" s="35" t="s">
        <v>70</v>
      </c>
      <c r="F149" s="35" t="s">
        <v>110</v>
      </c>
      <c r="G149" s="35" t="s">
        <v>111</v>
      </c>
      <c r="H149" s="35" t="s">
        <v>112</v>
      </c>
      <c r="I149" s="35" t="s">
        <v>297</v>
      </c>
      <c r="J149" s="41"/>
      <c r="K149" s="41"/>
      <c r="L149" s="87">
        <v>1200000</v>
      </c>
      <c r="M149" s="87"/>
      <c r="N149" s="87">
        <v>1200000</v>
      </c>
      <c r="O149" s="35" t="s">
        <v>114</v>
      </c>
      <c r="P149" s="35" t="s">
        <v>160</v>
      </c>
      <c r="Q149" s="35" t="s">
        <v>431</v>
      </c>
      <c r="R149" s="35" t="s">
        <v>122</v>
      </c>
      <c r="S149" s="35"/>
      <c r="T149" s="36"/>
      <c r="U149" s="35" t="s">
        <v>161</v>
      </c>
      <c r="V149" s="35"/>
      <c r="W149" s="35"/>
      <c r="X149" s="35" t="s">
        <v>360</v>
      </c>
      <c r="Y149" s="35" t="s">
        <v>283</v>
      </c>
    </row>
    <row r="150" spans="1:25" x14ac:dyDescent="0.25">
      <c r="A150" s="34" t="s">
        <v>166</v>
      </c>
      <c r="B150" s="35" t="s">
        <v>106</v>
      </c>
      <c r="C150" s="35" t="s">
        <v>170</v>
      </c>
      <c r="D150" s="35" t="s">
        <v>45</v>
      </c>
      <c r="E150" s="35" t="s">
        <v>46</v>
      </c>
      <c r="F150" s="35" t="s">
        <v>110</v>
      </c>
      <c r="G150" s="35" t="s">
        <v>111</v>
      </c>
      <c r="H150" s="35" t="s">
        <v>112</v>
      </c>
      <c r="I150" s="35" t="s">
        <v>294</v>
      </c>
      <c r="J150" s="41"/>
      <c r="K150" s="41"/>
      <c r="L150" s="87">
        <v>500000</v>
      </c>
      <c r="M150" s="87"/>
      <c r="N150" s="87">
        <v>500000</v>
      </c>
      <c r="O150" s="35" t="s">
        <v>114</v>
      </c>
      <c r="P150" s="35" t="s">
        <v>160</v>
      </c>
      <c r="Q150" s="35" t="s">
        <v>433</v>
      </c>
      <c r="R150" s="35" t="s">
        <v>131</v>
      </c>
      <c r="S150" s="35"/>
      <c r="T150" s="36"/>
      <c r="U150" s="35" t="s">
        <v>161</v>
      </c>
      <c r="V150" s="35"/>
      <c r="W150" s="35"/>
      <c r="X150" s="35" t="s">
        <v>360</v>
      </c>
      <c r="Y150" s="35" t="s">
        <v>283</v>
      </c>
    </row>
    <row r="151" spans="1:25" x14ac:dyDescent="0.25">
      <c r="A151" s="34" t="s">
        <v>166</v>
      </c>
      <c r="B151" s="35" t="s">
        <v>106</v>
      </c>
      <c r="C151" s="35" t="s">
        <v>170</v>
      </c>
      <c r="D151" s="35" t="s">
        <v>45</v>
      </c>
      <c r="E151" s="35" t="s">
        <v>46</v>
      </c>
      <c r="F151" s="35" t="s">
        <v>110</v>
      </c>
      <c r="G151" s="35" t="s">
        <v>111</v>
      </c>
      <c r="H151" s="35" t="s">
        <v>112</v>
      </c>
      <c r="I151" s="35" t="s">
        <v>294</v>
      </c>
      <c r="J151" s="41"/>
      <c r="K151" s="41"/>
      <c r="L151" s="87">
        <v>500000</v>
      </c>
      <c r="M151" s="87"/>
      <c r="N151" s="87">
        <v>500000</v>
      </c>
      <c r="O151" s="35" t="s">
        <v>114</v>
      </c>
      <c r="P151" s="35" t="s">
        <v>160</v>
      </c>
      <c r="Q151" s="35" t="s">
        <v>433</v>
      </c>
      <c r="R151" s="35" t="s">
        <v>131</v>
      </c>
      <c r="S151" s="35"/>
      <c r="T151" s="36"/>
      <c r="U151" s="35" t="s">
        <v>161</v>
      </c>
      <c r="V151" s="35"/>
      <c r="W151" s="35"/>
      <c r="X151" s="35" t="s">
        <v>360</v>
      </c>
      <c r="Y151" s="35" t="s">
        <v>283</v>
      </c>
    </row>
    <row r="152" spans="1:25" x14ac:dyDescent="0.25">
      <c r="A152" s="34" t="s">
        <v>166</v>
      </c>
      <c r="B152" s="35" t="s">
        <v>106</v>
      </c>
      <c r="C152" s="35" t="s">
        <v>147</v>
      </c>
      <c r="D152" s="35" t="s">
        <v>49</v>
      </c>
      <c r="E152" s="35" t="s">
        <v>50</v>
      </c>
      <c r="F152" s="35" t="s">
        <v>110</v>
      </c>
      <c r="G152" s="35" t="s">
        <v>111</v>
      </c>
      <c r="H152" s="35" t="s">
        <v>112</v>
      </c>
      <c r="I152" s="35" t="s">
        <v>159</v>
      </c>
      <c r="J152" s="41"/>
      <c r="K152" s="41"/>
      <c r="L152" s="87">
        <v>2000000</v>
      </c>
      <c r="M152" s="87"/>
      <c r="N152" s="87">
        <v>2000000</v>
      </c>
      <c r="O152" s="35" t="s">
        <v>114</v>
      </c>
      <c r="P152" s="35" t="s">
        <v>160</v>
      </c>
      <c r="Q152" s="35" t="s">
        <v>432</v>
      </c>
      <c r="R152" s="35" t="s">
        <v>131</v>
      </c>
      <c r="S152" s="35"/>
      <c r="T152" s="36"/>
      <c r="U152" s="35" t="s">
        <v>161</v>
      </c>
      <c r="V152" s="35"/>
      <c r="W152" s="35"/>
      <c r="X152" s="35" t="s">
        <v>360</v>
      </c>
      <c r="Y152" s="35" t="s">
        <v>283</v>
      </c>
    </row>
    <row r="153" spans="1:25" x14ac:dyDescent="0.25">
      <c r="A153" s="34" t="s">
        <v>166</v>
      </c>
      <c r="B153" s="35" t="s">
        <v>106</v>
      </c>
      <c r="C153" s="35" t="s">
        <v>299</v>
      </c>
      <c r="D153" s="35" t="s">
        <v>57</v>
      </c>
      <c r="E153" s="35" t="s">
        <v>58</v>
      </c>
      <c r="F153" s="35" t="s">
        <v>110</v>
      </c>
      <c r="G153" s="35" t="s">
        <v>111</v>
      </c>
      <c r="H153" s="35" t="s">
        <v>112</v>
      </c>
      <c r="I153" s="35" t="s">
        <v>300</v>
      </c>
      <c r="J153" s="41"/>
      <c r="K153" s="41"/>
      <c r="L153" s="87">
        <v>642000</v>
      </c>
      <c r="M153" s="87"/>
      <c r="N153" s="87">
        <v>642000</v>
      </c>
      <c r="O153" s="35" t="s">
        <v>114</v>
      </c>
      <c r="P153" s="35" t="s">
        <v>160</v>
      </c>
      <c r="Q153" s="35" t="s">
        <v>435</v>
      </c>
      <c r="R153" s="35" t="s">
        <v>131</v>
      </c>
      <c r="S153" s="35"/>
      <c r="T153" s="36"/>
      <c r="U153" s="35" t="s">
        <v>161</v>
      </c>
      <c r="V153" s="35"/>
      <c r="W153" s="35"/>
      <c r="X153" s="35" t="s">
        <v>360</v>
      </c>
      <c r="Y153" s="35" t="s">
        <v>283</v>
      </c>
    </row>
    <row r="154" spans="1:25" x14ac:dyDescent="0.25">
      <c r="A154" s="34" t="s">
        <v>166</v>
      </c>
      <c r="B154" s="35" t="s">
        <v>106</v>
      </c>
      <c r="C154" s="35" t="s">
        <v>176</v>
      </c>
      <c r="D154" s="35" t="s">
        <v>301</v>
      </c>
      <c r="E154" s="35" t="s">
        <v>302</v>
      </c>
      <c r="F154" s="35" t="s">
        <v>110</v>
      </c>
      <c r="G154" s="35" t="s">
        <v>111</v>
      </c>
      <c r="H154" s="35" t="s">
        <v>112</v>
      </c>
      <c r="I154" s="35" t="s">
        <v>300</v>
      </c>
      <c r="J154" s="41"/>
      <c r="K154" s="41"/>
      <c r="L154" s="87">
        <v>300000</v>
      </c>
      <c r="M154" s="87"/>
      <c r="N154" s="87">
        <v>300000</v>
      </c>
      <c r="O154" s="35" t="s">
        <v>114</v>
      </c>
      <c r="P154" s="35" t="s">
        <v>160</v>
      </c>
      <c r="Q154" s="35" t="s">
        <v>434</v>
      </c>
      <c r="R154" s="35" t="s">
        <v>131</v>
      </c>
      <c r="S154" s="35"/>
      <c r="T154" s="36"/>
      <c r="U154" s="35" t="s">
        <v>161</v>
      </c>
      <c r="V154" s="35"/>
      <c r="W154" s="35"/>
      <c r="X154" s="35" t="s">
        <v>360</v>
      </c>
      <c r="Y154" s="35" t="s">
        <v>283</v>
      </c>
    </row>
    <row r="155" spans="1:25" x14ac:dyDescent="0.25">
      <c r="A155" s="34" t="s">
        <v>166</v>
      </c>
      <c r="B155" s="35" t="s">
        <v>106</v>
      </c>
      <c r="C155" s="35" t="s">
        <v>129</v>
      </c>
      <c r="D155" s="35" t="s">
        <v>208</v>
      </c>
      <c r="E155" s="35" t="s">
        <v>209</v>
      </c>
      <c r="F155" s="35" t="s">
        <v>110</v>
      </c>
      <c r="G155" s="35" t="s">
        <v>111</v>
      </c>
      <c r="H155" s="35" t="s">
        <v>112</v>
      </c>
      <c r="I155" s="35" t="s">
        <v>297</v>
      </c>
      <c r="J155" s="41"/>
      <c r="K155" s="41"/>
      <c r="L155" s="87">
        <v>650000</v>
      </c>
      <c r="M155" s="87"/>
      <c r="N155" s="87">
        <v>650000</v>
      </c>
      <c r="O155" s="35" t="s">
        <v>114</v>
      </c>
      <c r="P155" s="35" t="s">
        <v>160</v>
      </c>
      <c r="Q155" s="35" t="s">
        <v>436</v>
      </c>
      <c r="R155" s="35" t="s">
        <v>131</v>
      </c>
      <c r="S155" s="35"/>
      <c r="T155" s="36"/>
      <c r="U155" s="35" t="s">
        <v>161</v>
      </c>
      <c r="V155" s="35"/>
      <c r="W155" s="35"/>
      <c r="X155" s="35" t="s">
        <v>360</v>
      </c>
      <c r="Y155" s="35" t="s">
        <v>283</v>
      </c>
    </row>
    <row r="156" spans="1:25" x14ac:dyDescent="0.25">
      <c r="A156" s="34" t="s">
        <v>166</v>
      </c>
      <c r="B156" s="35" t="s">
        <v>120</v>
      </c>
      <c r="C156" s="35" t="s">
        <v>127</v>
      </c>
      <c r="D156" s="35" t="s">
        <v>73</v>
      </c>
      <c r="E156" s="35" t="s">
        <v>74</v>
      </c>
      <c r="F156" s="35" t="s">
        <v>110</v>
      </c>
      <c r="G156" s="35" t="s">
        <v>111</v>
      </c>
      <c r="H156" s="35" t="s">
        <v>112</v>
      </c>
      <c r="I156" s="35" t="s">
        <v>297</v>
      </c>
      <c r="J156" s="41"/>
      <c r="K156" s="41"/>
      <c r="L156" s="87">
        <v>943487</v>
      </c>
      <c r="M156" s="87"/>
      <c r="N156" s="87">
        <v>943487</v>
      </c>
      <c r="O156" s="35" t="s">
        <v>114</v>
      </c>
      <c r="P156" s="35" t="s">
        <v>160</v>
      </c>
      <c r="Q156" s="35" t="s">
        <v>437</v>
      </c>
      <c r="R156" s="35" t="s">
        <v>131</v>
      </c>
      <c r="S156" s="35"/>
      <c r="T156" s="36"/>
      <c r="U156" s="35" t="s">
        <v>161</v>
      </c>
      <c r="V156" s="35"/>
      <c r="W156" s="35"/>
      <c r="X156" s="35" t="s">
        <v>360</v>
      </c>
      <c r="Y156" s="35" t="s">
        <v>283</v>
      </c>
    </row>
    <row r="157" spans="1:25" hidden="1" x14ac:dyDescent="0.25">
      <c r="A157" s="34" t="s">
        <v>105</v>
      </c>
      <c r="B157" s="35" t="s">
        <v>138</v>
      </c>
      <c r="C157" s="35" t="s">
        <v>139</v>
      </c>
      <c r="D157" s="35" t="s">
        <v>187</v>
      </c>
      <c r="E157" s="35" t="s">
        <v>188</v>
      </c>
      <c r="F157" s="35" t="s">
        <v>110</v>
      </c>
      <c r="G157" s="35" t="s">
        <v>111</v>
      </c>
      <c r="H157" s="35" t="s">
        <v>112</v>
      </c>
      <c r="I157" s="35" t="s">
        <v>159</v>
      </c>
      <c r="J157" s="41"/>
      <c r="K157" s="41"/>
      <c r="L157" s="87">
        <v>400000</v>
      </c>
      <c r="M157" s="87"/>
      <c r="N157" s="87">
        <v>400000</v>
      </c>
      <c r="O157" s="35" t="s">
        <v>114</v>
      </c>
      <c r="P157" s="35" t="s">
        <v>160</v>
      </c>
      <c r="Q157" s="35" t="s">
        <v>438</v>
      </c>
      <c r="R157" s="35" t="s">
        <v>131</v>
      </c>
      <c r="S157" s="35"/>
      <c r="T157" s="36"/>
      <c r="U157" s="35" t="s">
        <v>161</v>
      </c>
      <c r="V157" s="35"/>
      <c r="W157" s="35"/>
      <c r="X157" s="35" t="s">
        <v>146</v>
      </c>
      <c r="Y157" s="35" t="s">
        <v>283</v>
      </c>
    </row>
    <row r="158" spans="1:25" hidden="1" x14ac:dyDescent="0.25">
      <c r="A158" s="34" t="s">
        <v>105</v>
      </c>
      <c r="B158" s="35" t="s">
        <v>106</v>
      </c>
      <c r="C158" s="35" t="s">
        <v>299</v>
      </c>
      <c r="D158" s="35" t="s">
        <v>57</v>
      </c>
      <c r="E158" s="35" t="s">
        <v>58</v>
      </c>
      <c r="F158" s="35" t="s">
        <v>110</v>
      </c>
      <c r="G158" s="35" t="s">
        <v>111</v>
      </c>
      <c r="H158" s="35" t="s">
        <v>112</v>
      </c>
      <c r="I158" s="35" t="s">
        <v>300</v>
      </c>
      <c r="J158" s="41"/>
      <c r="K158" s="41"/>
      <c r="L158" s="87">
        <v>660000</v>
      </c>
      <c r="M158" s="87"/>
      <c r="N158" s="87">
        <v>660000</v>
      </c>
      <c r="O158" s="35" t="s">
        <v>114</v>
      </c>
      <c r="P158" s="35" t="s">
        <v>160</v>
      </c>
      <c r="Q158" s="35" t="s">
        <v>439</v>
      </c>
      <c r="R158" s="35" t="s">
        <v>131</v>
      </c>
      <c r="S158" s="35"/>
      <c r="T158" s="36"/>
      <c r="U158" s="35" t="s">
        <v>161</v>
      </c>
      <c r="V158" s="35"/>
      <c r="W158" s="35"/>
      <c r="X158" s="35" t="s">
        <v>146</v>
      </c>
      <c r="Y158" s="35" t="s">
        <v>283</v>
      </c>
    </row>
    <row r="159" spans="1:25" hidden="1" x14ac:dyDescent="0.25">
      <c r="A159" s="34" t="s">
        <v>105</v>
      </c>
      <c r="B159" s="35" t="s">
        <v>120</v>
      </c>
      <c r="C159" s="35" t="s">
        <v>127</v>
      </c>
      <c r="D159" s="35" t="s">
        <v>71</v>
      </c>
      <c r="E159" s="35" t="s">
        <v>72</v>
      </c>
      <c r="F159" s="35" t="s">
        <v>110</v>
      </c>
      <c r="G159" s="35" t="s">
        <v>111</v>
      </c>
      <c r="H159" s="35" t="s">
        <v>112</v>
      </c>
      <c r="I159" s="35" t="s">
        <v>297</v>
      </c>
      <c r="J159" s="41"/>
      <c r="K159" s="41"/>
      <c r="L159" s="87">
        <v>1640000</v>
      </c>
      <c r="M159" s="87"/>
      <c r="N159" s="87">
        <v>1640000</v>
      </c>
      <c r="O159" s="35" t="s">
        <v>114</v>
      </c>
      <c r="P159" s="35" t="s">
        <v>160</v>
      </c>
      <c r="Q159" s="35" t="s">
        <v>303</v>
      </c>
      <c r="R159" s="35" t="s">
        <v>131</v>
      </c>
      <c r="S159" s="35"/>
      <c r="T159" s="36"/>
      <c r="U159" s="35" t="s">
        <v>161</v>
      </c>
      <c r="V159" s="35"/>
      <c r="W159" s="35"/>
      <c r="X159" s="35" t="s">
        <v>146</v>
      </c>
      <c r="Y159" s="35" t="s">
        <v>283</v>
      </c>
    </row>
    <row r="160" spans="1:25" hidden="1" x14ac:dyDescent="0.25">
      <c r="A160" s="34" t="s">
        <v>105</v>
      </c>
      <c r="B160" s="35" t="s">
        <v>106</v>
      </c>
      <c r="C160" s="35" t="s">
        <v>147</v>
      </c>
      <c r="D160" s="35" t="s">
        <v>179</v>
      </c>
      <c r="E160" s="35" t="s">
        <v>180</v>
      </c>
      <c r="F160" s="35" t="s">
        <v>110</v>
      </c>
      <c r="G160" s="35" t="s">
        <v>111</v>
      </c>
      <c r="H160" s="35" t="s">
        <v>112</v>
      </c>
      <c r="I160" s="35" t="s">
        <v>159</v>
      </c>
      <c r="J160" s="41"/>
      <c r="K160" s="41"/>
      <c r="L160" s="87">
        <v>-1500000</v>
      </c>
      <c r="M160" s="87">
        <v>1500000</v>
      </c>
      <c r="N160" s="87"/>
      <c r="O160" s="35" t="s">
        <v>114</v>
      </c>
      <c r="P160" s="35" t="s">
        <v>160</v>
      </c>
      <c r="Q160" s="35" t="s">
        <v>354</v>
      </c>
      <c r="R160" s="35" t="s">
        <v>131</v>
      </c>
      <c r="S160" s="35"/>
      <c r="T160" s="36"/>
      <c r="U160" s="35" t="s">
        <v>161</v>
      </c>
      <c r="V160" s="35"/>
      <c r="W160" s="35"/>
      <c r="X160" s="35" t="s">
        <v>146</v>
      </c>
      <c r="Y160" s="35" t="s">
        <v>283</v>
      </c>
    </row>
    <row r="161" spans="1:25" x14ac:dyDescent="0.25">
      <c r="A161" s="34" t="s">
        <v>169</v>
      </c>
      <c r="B161" s="35" t="s">
        <v>106</v>
      </c>
      <c r="C161" s="35" t="s">
        <v>170</v>
      </c>
      <c r="D161" s="35" t="s">
        <v>171</v>
      </c>
      <c r="E161" s="35" t="s">
        <v>172</v>
      </c>
      <c r="F161" s="35" t="s">
        <v>110</v>
      </c>
      <c r="G161" s="35" t="s">
        <v>111</v>
      </c>
      <c r="H161" s="35" t="s">
        <v>112</v>
      </c>
      <c r="I161" s="35" t="s">
        <v>173</v>
      </c>
      <c r="J161" s="41"/>
      <c r="K161" s="41"/>
      <c r="L161" s="87">
        <v>120000</v>
      </c>
      <c r="M161" s="87"/>
      <c r="N161" s="87">
        <v>120000</v>
      </c>
      <c r="O161" s="35" t="s">
        <v>114</v>
      </c>
      <c r="P161" s="35" t="s">
        <v>174</v>
      </c>
      <c r="Q161" s="35" t="s">
        <v>440</v>
      </c>
      <c r="R161" s="35"/>
      <c r="S161" s="35"/>
      <c r="T161" s="36"/>
      <c r="U161" s="35" t="s">
        <v>175</v>
      </c>
      <c r="V161" s="35"/>
      <c r="W161" s="35"/>
      <c r="X161" s="35" t="s">
        <v>313</v>
      </c>
      <c r="Y161" s="35" t="s">
        <v>314</v>
      </c>
    </row>
    <row r="162" spans="1:25" x14ac:dyDescent="0.25">
      <c r="A162" s="34" t="s">
        <v>169</v>
      </c>
      <c r="B162" s="35" t="s">
        <v>106</v>
      </c>
      <c r="C162" s="35" t="s">
        <v>129</v>
      </c>
      <c r="D162" s="35" t="s">
        <v>53</v>
      </c>
      <c r="E162" s="35" t="s">
        <v>54</v>
      </c>
      <c r="F162" s="35" t="s">
        <v>110</v>
      </c>
      <c r="G162" s="35" t="s">
        <v>111</v>
      </c>
      <c r="H162" s="35" t="s">
        <v>112</v>
      </c>
      <c r="I162" s="35" t="s">
        <v>305</v>
      </c>
      <c r="J162" s="41"/>
      <c r="K162" s="41"/>
      <c r="L162" s="87">
        <v>4720000</v>
      </c>
      <c r="M162" s="87"/>
      <c r="N162" s="87">
        <v>4720000</v>
      </c>
      <c r="O162" s="35" t="s">
        <v>114</v>
      </c>
      <c r="P162" s="35" t="s">
        <v>174</v>
      </c>
      <c r="Q162" s="35" t="s">
        <v>441</v>
      </c>
      <c r="R162" s="35"/>
      <c r="S162" s="35"/>
      <c r="T162" s="36"/>
      <c r="U162" s="35" t="s">
        <v>175</v>
      </c>
      <c r="V162" s="35"/>
      <c r="W162" s="35"/>
      <c r="X162" s="35" t="s">
        <v>313</v>
      </c>
      <c r="Y162" s="35" t="s">
        <v>314</v>
      </c>
    </row>
    <row r="163" spans="1:25" x14ac:dyDescent="0.25">
      <c r="A163" s="34" t="s">
        <v>169</v>
      </c>
      <c r="B163" s="35" t="s">
        <v>106</v>
      </c>
      <c r="C163" s="35" t="s">
        <v>176</v>
      </c>
      <c r="D163" s="35" t="s">
        <v>177</v>
      </c>
      <c r="E163" s="35" t="s">
        <v>178</v>
      </c>
      <c r="F163" s="35" t="s">
        <v>110</v>
      </c>
      <c r="G163" s="35" t="s">
        <v>111</v>
      </c>
      <c r="H163" s="35" t="s">
        <v>112</v>
      </c>
      <c r="I163" s="35" t="s">
        <v>173</v>
      </c>
      <c r="J163" s="41"/>
      <c r="K163" s="41"/>
      <c r="L163" s="87">
        <v>500000</v>
      </c>
      <c r="M163" s="87"/>
      <c r="N163" s="87">
        <v>500000</v>
      </c>
      <c r="O163" s="35" t="s">
        <v>114</v>
      </c>
      <c r="P163" s="35" t="s">
        <v>174</v>
      </c>
      <c r="Q163" s="35" t="s">
        <v>442</v>
      </c>
      <c r="R163" s="35"/>
      <c r="S163" s="35"/>
      <c r="T163" s="36"/>
      <c r="U163" s="35" t="s">
        <v>175</v>
      </c>
      <c r="V163" s="35"/>
      <c r="W163" s="35"/>
      <c r="X163" s="35" t="s">
        <v>313</v>
      </c>
      <c r="Y163" s="35" t="s">
        <v>314</v>
      </c>
    </row>
    <row r="164" spans="1:25" x14ac:dyDescent="0.25">
      <c r="A164" s="34" t="s">
        <v>169</v>
      </c>
      <c r="B164" s="35" t="s">
        <v>106</v>
      </c>
      <c r="C164" s="35" t="s">
        <v>194</v>
      </c>
      <c r="D164" s="35" t="s">
        <v>39</v>
      </c>
      <c r="E164" s="35" t="s">
        <v>40</v>
      </c>
      <c r="F164" s="35" t="s">
        <v>110</v>
      </c>
      <c r="G164" s="35" t="s">
        <v>111</v>
      </c>
      <c r="H164" s="35" t="s">
        <v>112</v>
      </c>
      <c r="I164" s="35" t="s">
        <v>306</v>
      </c>
      <c r="J164" s="41"/>
      <c r="K164" s="41"/>
      <c r="L164" s="87">
        <v>50000</v>
      </c>
      <c r="M164" s="87"/>
      <c r="N164" s="87">
        <v>50000</v>
      </c>
      <c r="O164" s="35" t="s">
        <v>114</v>
      </c>
      <c r="P164" s="35" t="s">
        <v>174</v>
      </c>
      <c r="Q164" s="35" t="s">
        <v>443</v>
      </c>
      <c r="R164" s="35"/>
      <c r="S164" s="35"/>
      <c r="T164" s="36"/>
      <c r="U164" s="35" t="s">
        <v>175</v>
      </c>
      <c r="V164" s="35"/>
      <c r="W164" s="35"/>
      <c r="X164" s="35" t="s">
        <v>313</v>
      </c>
      <c r="Y164" s="35" t="s">
        <v>314</v>
      </c>
    </row>
    <row r="165" spans="1:25" hidden="1" x14ac:dyDescent="0.25">
      <c r="A165" s="34" t="s">
        <v>105</v>
      </c>
      <c r="B165" s="35" t="s">
        <v>138</v>
      </c>
      <c r="C165" s="35" t="s">
        <v>139</v>
      </c>
      <c r="D165" s="35" t="s">
        <v>82</v>
      </c>
      <c r="E165" s="35" t="s">
        <v>83</v>
      </c>
      <c r="F165" s="35" t="s">
        <v>110</v>
      </c>
      <c r="G165" s="35" t="s">
        <v>111</v>
      </c>
      <c r="H165" s="35" t="s">
        <v>112</v>
      </c>
      <c r="I165" s="35" t="s">
        <v>307</v>
      </c>
      <c r="J165" s="41"/>
      <c r="K165" s="41"/>
      <c r="L165" s="87">
        <v>2000000</v>
      </c>
      <c r="M165" s="87"/>
      <c r="N165" s="87">
        <v>2000000</v>
      </c>
      <c r="O165" s="35" t="s">
        <v>114</v>
      </c>
      <c r="P165" s="35" t="s">
        <v>174</v>
      </c>
      <c r="Q165" s="35" t="s">
        <v>444</v>
      </c>
      <c r="R165" s="35"/>
      <c r="S165" s="35"/>
      <c r="T165" s="36"/>
      <c r="U165" s="35" t="s">
        <v>175</v>
      </c>
      <c r="V165" s="35"/>
      <c r="W165" s="35"/>
      <c r="X165" s="35" t="s">
        <v>146</v>
      </c>
      <c r="Y165" s="35" t="s">
        <v>304</v>
      </c>
    </row>
    <row r="166" spans="1:25" hidden="1" x14ac:dyDescent="0.25">
      <c r="A166" s="34" t="s">
        <v>105</v>
      </c>
      <c r="B166" s="35" t="s">
        <v>106</v>
      </c>
      <c r="C166" s="35" t="s">
        <v>170</v>
      </c>
      <c r="D166" s="35" t="s">
        <v>47</v>
      </c>
      <c r="E166" s="35" t="s">
        <v>48</v>
      </c>
      <c r="F166" s="35" t="s">
        <v>110</v>
      </c>
      <c r="G166" s="35" t="s">
        <v>111</v>
      </c>
      <c r="H166" s="35" t="s">
        <v>112</v>
      </c>
      <c r="I166" s="35" t="s">
        <v>417</v>
      </c>
      <c r="J166" s="41"/>
      <c r="K166" s="41"/>
      <c r="L166" s="87">
        <v>-120000</v>
      </c>
      <c r="M166" s="87">
        <v>120000</v>
      </c>
      <c r="N166" s="87"/>
      <c r="O166" s="35" t="s">
        <v>114</v>
      </c>
      <c r="P166" s="35" t="s">
        <v>174</v>
      </c>
      <c r="Q166" s="35" t="s">
        <v>354</v>
      </c>
      <c r="R166" s="35"/>
      <c r="S166" s="35"/>
      <c r="T166" s="36"/>
      <c r="U166" s="35" t="s">
        <v>175</v>
      </c>
      <c r="V166" s="35"/>
      <c r="W166" s="35"/>
      <c r="X166" s="35" t="s">
        <v>146</v>
      </c>
      <c r="Y166" s="35" t="s">
        <v>304</v>
      </c>
    </row>
    <row r="167" spans="1:25" x14ac:dyDescent="0.25">
      <c r="A167" s="34" t="s">
        <v>169</v>
      </c>
      <c r="B167" s="35" t="s">
        <v>308</v>
      </c>
      <c r="C167" s="35" t="s">
        <v>309</v>
      </c>
      <c r="D167" s="35" t="s">
        <v>310</v>
      </c>
      <c r="E167" s="35" t="s">
        <v>311</v>
      </c>
      <c r="F167" s="35" t="s">
        <v>110</v>
      </c>
      <c r="G167" s="35" t="s">
        <v>111</v>
      </c>
      <c r="H167" s="35" t="s">
        <v>112</v>
      </c>
      <c r="I167" s="35" t="s">
        <v>312</v>
      </c>
      <c r="J167" s="41"/>
      <c r="K167" s="41"/>
      <c r="L167" s="87">
        <v>-7661470</v>
      </c>
      <c r="M167" s="87">
        <v>7661470</v>
      </c>
      <c r="N167" s="87"/>
      <c r="O167" s="35" t="s">
        <v>114</v>
      </c>
      <c r="P167" s="35" t="s">
        <v>174</v>
      </c>
      <c r="Q167" s="35" t="s">
        <v>354</v>
      </c>
      <c r="R167" s="35"/>
      <c r="S167" s="35"/>
      <c r="T167" s="36"/>
      <c r="U167" s="35" t="s">
        <v>175</v>
      </c>
      <c r="V167" s="35"/>
      <c r="W167" s="35"/>
      <c r="X167" s="35" t="s">
        <v>313</v>
      </c>
      <c r="Y167" s="35" t="s">
        <v>314</v>
      </c>
    </row>
    <row r="168" spans="1:25" hidden="1" x14ac:dyDescent="0.25">
      <c r="A168" s="34" t="s">
        <v>105</v>
      </c>
      <c r="B168" s="35" t="s">
        <v>120</v>
      </c>
      <c r="C168" s="35" t="s">
        <v>298</v>
      </c>
      <c r="D168" s="35" t="s">
        <v>67</v>
      </c>
      <c r="E168" s="35" t="s">
        <v>318</v>
      </c>
      <c r="F168" s="35" t="s">
        <v>110</v>
      </c>
      <c r="G168" s="35" t="s">
        <v>111</v>
      </c>
      <c r="H168" s="35" t="s">
        <v>112</v>
      </c>
      <c r="I168" s="35" t="s">
        <v>319</v>
      </c>
      <c r="J168" s="41"/>
      <c r="K168" s="41"/>
      <c r="L168" s="87">
        <v>400000</v>
      </c>
      <c r="M168" s="87"/>
      <c r="N168" s="87">
        <v>400000</v>
      </c>
      <c r="O168" s="35" t="s">
        <v>114</v>
      </c>
      <c r="P168" s="35" t="s">
        <v>320</v>
      </c>
      <c r="Q168" s="35" t="s">
        <v>445</v>
      </c>
      <c r="R168" s="35" t="s">
        <v>122</v>
      </c>
      <c r="S168" s="35"/>
      <c r="T168" s="36"/>
      <c r="U168" s="35" t="s">
        <v>321</v>
      </c>
      <c r="V168" s="35"/>
      <c r="W168" s="35"/>
      <c r="X168" s="35" t="s">
        <v>323</v>
      </c>
      <c r="Y168" s="35" t="s">
        <v>283</v>
      </c>
    </row>
    <row r="169" spans="1:25" hidden="1" x14ac:dyDescent="0.25">
      <c r="A169" s="34" t="s">
        <v>105</v>
      </c>
      <c r="B169" s="35" t="s">
        <v>120</v>
      </c>
      <c r="C169" s="35" t="s">
        <v>127</v>
      </c>
      <c r="D169" s="35" t="s">
        <v>71</v>
      </c>
      <c r="E169" s="35" t="s">
        <v>72</v>
      </c>
      <c r="F169" s="35" t="s">
        <v>110</v>
      </c>
      <c r="G169" s="35" t="s">
        <v>111</v>
      </c>
      <c r="H169" s="35" t="s">
        <v>112</v>
      </c>
      <c r="I169" s="35" t="s">
        <v>319</v>
      </c>
      <c r="J169" s="41"/>
      <c r="K169" s="41"/>
      <c r="L169" s="87">
        <v>70000</v>
      </c>
      <c r="M169" s="87"/>
      <c r="N169" s="87">
        <v>70000</v>
      </c>
      <c r="O169" s="35" t="s">
        <v>114</v>
      </c>
      <c r="P169" s="35" t="s">
        <v>320</v>
      </c>
      <c r="Q169" s="35" t="s">
        <v>446</v>
      </c>
      <c r="R169" s="35" t="s">
        <v>122</v>
      </c>
      <c r="S169" s="35"/>
      <c r="T169" s="36"/>
      <c r="U169" s="35" t="s">
        <v>321</v>
      </c>
      <c r="V169" s="35"/>
      <c r="W169" s="35"/>
      <c r="X169" s="35" t="s">
        <v>323</v>
      </c>
      <c r="Y169" s="35" t="s">
        <v>283</v>
      </c>
    </row>
    <row r="170" spans="1:25" hidden="1" x14ac:dyDescent="0.25">
      <c r="A170" s="34" t="s">
        <v>105</v>
      </c>
      <c r="B170" s="35" t="s">
        <v>138</v>
      </c>
      <c r="C170" s="35" t="s">
        <v>139</v>
      </c>
      <c r="D170" s="35" t="s">
        <v>187</v>
      </c>
      <c r="E170" s="35" t="s">
        <v>188</v>
      </c>
      <c r="F170" s="35" t="s">
        <v>110</v>
      </c>
      <c r="G170" s="35" t="s">
        <v>111</v>
      </c>
      <c r="H170" s="35" t="s">
        <v>112</v>
      </c>
      <c r="I170" s="35" t="s">
        <v>322</v>
      </c>
      <c r="J170" s="41"/>
      <c r="K170" s="41"/>
      <c r="L170" s="87">
        <v>-600000</v>
      </c>
      <c r="M170" s="87">
        <v>600000</v>
      </c>
      <c r="N170" s="87"/>
      <c r="O170" s="35" t="s">
        <v>114</v>
      </c>
      <c r="P170" s="35" t="s">
        <v>320</v>
      </c>
      <c r="Q170" s="35" t="s">
        <v>354</v>
      </c>
      <c r="R170" s="35" t="s">
        <v>122</v>
      </c>
      <c r="S170" s="35"/>
      <c r="T170" s="36"/>
      <c r="U170" s="35" t="s">
        <v>321</v>
      </c>
      <c r="V170" s="35"/>
      <c r="W170" s="35"/>
      <c r="X170" s="35" t="s">
        <v>323</v>
      </c>
      <c r="Y170" s="35" t="s">
        <v>283</v>
      </c>
    </row>
    <row r="171" spans="1:25" x14ac:dyDescent="0.25">
      <c r="A171" s="34" t="s">
        <v>169</v>
      </c>
      <c r="B171" s="35" t="s">
        <v>106</v>
      </c>
      <c r="C171" s="35" t="s">
        <v>176</v>
      </c>
      <c r="D171" s="35" t="s">
        <v>177</v>
      </c>
      <c r="E171" s="35" t="s">
        <v>178</v>
      </c>
      <c r="F171" s="35" t="s">
        <v>110</v>
      </c>
      <c r="G171" s="35" t="s">
        <v>111</v>
      </c>
      <c r="H171" s="35" t="s">
        <v>112</v>
      </c>
      <c r="I171" s="35" t="s">
        <v>173</v>
      </c>
      <c r="J171" s="41"/>
      <c r="K171" s="41"/>
      <c r="L171" s="87">
        <v>500000</v>
      </c>
      <c r="M171" s="87"/>
      <c r="N171" s="87">
        <v>500000</v>
      </c>
      <c r="O171" s="35" t="s">
        <v>114</v>
      </c>
      <c r="P171" s="35" t="s">
        <v>174</v>
      </c>
      <c r="Q171" s="35" t="s">
        <v>447</v>
      </c>
      <c r="R171" s="35" t="s">
        <v>131</v>
      </c>
      <c r="S171" s="35"/>
      <c r="T171" s="36"/>
      <c r="U171" s="35" t="s">
        <v>175</v>
      </c>
      <c r="V171" s="35"/>
      <c r="W171" s="35"/>
      <c r="X171" s="35" t="s">
        <v>313</v>
      </c>
      <c r="Y171" s="35" t="s">
        <v>314</v>
      </c>
    </row>
    <row r="172" spans="1:25" hidden="1" x14ac:dyDescent="0.25">
      <c r="A172" s="34" t="s">
        <v>105</v>
      </c>
      <c r="B172" s="35" t="s">
        <v>106</v>
      </c>
      <c r="C172" s="35" t="s">
        <v>324</v>
      </c>
      <c r="D172" s="35" t="s">
        <v>325</v>
      </c>
      <c r="E172" s="35" t="s">
        <v>326</v>
      </c>
      <c r="F172" s="35" t="s">
        <v>110</v>
      </c>
      <c r="G172" s="35" t="s">
        <v>111</v>
      </c>
      <c r="H172" s="35" t="s">
        <v>112</v>
      </c>
      <c r="I172" s="35" t="s">
        <v>181</v>
      </c>
      <c r="J172" s="41"/>
      <c r="K172" s="41"/>
      <c r="L172" s="87">
        <v>465000</v>
      </c>
      <c r="M172" s="87"/>
      <c r="N172" s="87">
        <v>465000</v>
      </c>
      <c r="O172" s="35" t="s">
        <v>114</v>
      </c>
      <c r="P172" s="35" t="s">
        <v>160</v>
      </c>
      <c r="Q172" s="35" t="s">
        <v>448</v>
      </c>
      <c r="R172" s="35"/>
      <c r="S172" s="35"/>
      <c r="T172" s="36"/>
      <c r="U172" s="35" t="s">
        <v>353</v>
      </c>
      <c r="V172" s="35"/>
      <c r="W172" s="35"/>
      <c r="X172" s="35" t="s">
        <v>146</v>
      </c>
      <c r="Y172" s="35" t="s">
        <v>283</v>
      </c>
    </row>
    <row r="173" spans="1:25" hidden="1" x14ac:dyDescent="0.25">
      <c r="A173" s="34" t="s">
        <v>105</v>
      </c>
      <c r="B173" s="35" t="s">
        <v>106</v>
      </c>
      <c r="C173" s="35" t="s">
        <v>147</v>
      </c>
      <c r="D173" s="35" t="s">
        <v>244</v>
      </c>
      <c r="E173" s="35" t="s">
        <v>245</v>
      </c>
      <c r="F173" s="35" t="s">
        <v>110</v>
      </c>
      <c r="G173" s="35" t="s">
        <v>111</v>
      </c>
      <c r="H173" s="35" t="s">
        <v>112</v>
      </c>
      <c r="I173" s="35" t="s">
        <v>181</v>
      </c>
      <c r="J173" s="41"/>
      <c r="K173" s="41"/>
      <c r="L173" s="87">
        <v>375000</v>
      </c>
      <c r="M173" s="87"/>
      <c r="N173" s="87">
        <v>375000</v>
      </c>
      <c r="O173" s="35" t="s">
        <v>114</v>
      </c>
      <c r="P173" s="35" t="s">
        <v>160</v>
      </c>
      <c r="Q173" s="35" t="s">
        <v>449</v>
      </c>
      <c r="R173" s="35"/>
      <c r="S173" s="35"/>
      <c r="T173" s="36"/>
      <c r="U173" s="35" t="s">
        <v>353</v>
      </c>
      <c r="V173" s="35"/>
      <c r="W173" s="35"/>
      <c r="X173" s="35" t="s">
        <v>146</v>
      </c>
      <c r="Y173" s="35" t="s">
        <v>283</v>
      </c>
    </row>
    <row r="174" spans="1:25" hidden="1" x14ac:dyDescent="0.25">
      <c r="A174" s="34" t="s">
        <v>105</v>
      </c>
      <c r="B174" s="35" t="s">
        <v>153</v>
      </c>
      <c r="C174" s="35" t="s">
        <v>331</v>
      </c>
      <c r="D174" s="35" t="s">
        <v>332</v>
      </c>
      <c r="E174" s="35" t="s">
        <v>333</v>
      </c>
      <c r="F174" s="35" t="s">
        <v>110</v>
      </c>
      <c r="G174" s="35" t="s">
        <v>111</v>
      </c>
      <c r="H174" s="35" t="s">
        <v>112</v>
      </c>
      <c r="I174" s="35" t="s">
        <v>465</v>
      </c>
      <c r="J174" s="41"/>
      <c r="K174" s="41"/>
      <c r="L174" s="87">
        <v>535907</v>
      </c>
      <c r="M174" s="87"/>
      <c r="N174" s="87">
        <v>535907</v>
      </c>
      <c r="O174" s="35" t="s">
        <v>114</v>
      </c>
      <c r="P174" s="35" t="s">
        <v>160</v>
      </c>
      <c r="Q174" s="35" t="s">
        <v>335</v>
      </c>
      <c r="R174" s="35"/>
      <c r="S174" s="35"/>
      <c r="T174" s="36"/>
      <c r="U174" s="35" t="s">
        <v>336</v>
      </c>
      <c r="V174" s="35"/>
      <c r="W174" s="35"/>
      <c r="X174" s="35" t="s">
        <v>146</v>
      </c>
      <c r="Y174" s="35" t="s">
        <v>283</v>
      </c>
    </row>
    <row r="175" spans="1:25" hidden="1" x14ac:dyDescent="0.25">
      <c r="A175" s="34" t="s">
        <v>105</v>
      </c>
      <c r="B175" s="35" t="s">
        <v>153</v>
      </c>
      <c r="C175" s="35" t="s">
        <v>331</v>
      </c>
      <c r="D175" s="35" t="s">
        <v>332</v>
      </c>
      <c r="E175" s="35" t="s">
        <v>333</v>
      </c>
      <c r="F175" s="35" t="s">
        <v>110</v>
      </c>
      <c r="G175" s="35" t="s">
        <v>111</v>
      </c>
      <c r="H175" s="35" t="s">
        <v>112</v>
      </c>
      <c r="I175" s="35" t="s">
        <v>465</v>
      </c>
      <c r="J175" s="41"/>
      <c r="K175" s="41"/>
      <c r="L175" s="87">
        <v>134730</v>
      </c>
      <c r="M175" s="87"/>
      <c r="N175" s="87">
        <v>134730</v>
      </c>
      <c r="O175" s="35" t="s">
        <v>114</v>
      </c>
      <c r="P175" s="35" t="s">
        <v>334</v>
      </c>
      <c r="Q175" s="35" t="s">
        <v>335</v>
      </c>
      <c r="R175" s="35"/>
      <c r="S175" s="35"/>
      <c r="T175" s="36"/>
      <c r="U175" s="35" t="s">
        <v>336</v>
      </c>
      <c r="V175" s="35"/>
      <c r="W175" s="35"/>
      <c r="X175" s="35" t="s">
        <v>146</v>
      </c>
      <c r="Y175" s="35" t="s">
        <v>283</v>
      </c>
    </row>
    <row r="176" spans="1:25" hidden="1" x14ac:dyDescent="0.25">
      <c r="A176" s="34" t="s">
        <v>105</v>
      </c>
      <c r="B176" s="35" t="s">
        <v>138</v>
      </c>
      <c r="C176" s="35" t="s">
        <v>139</v>
      </c>
      <c r="D176" s="35" t="s">
        <v>291</v>
      </c>
      <c r="E176" s="35" t="s">
        <v>292</v>
      </c>
      <c r="F176" s="35" t="s">
        <v>110</v>
      </c>
      <c r="G176" s="35" t="s">
        <v>111</v>
      </c>
      <c r="H176" s="35" t="s">
        <v>112</v>
      </c>
      <c r="I176" s="35" t="s">
        <v>349</v>
      </c>
      <c r="J176" s="41"/>
      <c r="K176" s="41"/>
      <c r="L176" s="87">
        <v>100000</v>
      </c>
      <c r="M176" s="87"/>
      <c r="N176" s="87">
        <v>100000</v>
      </c>
      <c r="O176" s="35" t="s">
        <v>114</v>
      </c>
      <c r="P176" s="35" t="s">
        <v>350</v>
      </c>
      <c r="Q176" s="35" t="s">
        <v>450</v>
      </c>
      <c r="R176" s="35"/>
      <c r="S176" s="35"/>
      <c r="T176" s="36"/>
      <c r="U176" s="35" t="s">
        <v>350</v>
      </c>
      <c r="V176" s="35"/>
      <c r="W176" s="35"/>
      <c r="X176" s="35" t="s">
        <v>146</v>
      </c>
      <c r="Y176" s="35" t="s">
        <v>283</v>
      </c>
    </row>
    <row r="177" spans="1:25" hidden="1" x14ac:dyDescent="0.25">
      <c r="A177" s="34" t="s">
        <v>105</v>
      </c>
      <c r="B177" s="35" t="s">
        <v>272</v>
      </c>
      <c r="C177" s="35" t="s">
        <v>273</v>
      </c>
      <c r="D177" s="35" t="s">
        <v>358</v>
      </c>
      <c r="E177" s="35" t="s">
        <v>359</v>
      </c>
      <c r="F177" s="35" t="s">
        <v>110</v>
      </c>
      <c r="G177" s="35" t="s">
        <v>111</v>
      </c>
      <c r="H177" s="35" t="s">
        <v>112</v>
      </c>
      <c r="I177" s="35" t="s">
        <v>373</v>
      </c>
      <c r="J177" s="41"/>
      <c r="K177" s="41"/>
      <c r="L177" s="87">
        <v>130000</v>
      </c>
      <c r="M177" s="87"/>
      <c r="N177" s="87">
        <v>130000</v>
      </c>
      <c r="O177" s="35" t="s">
        <v>114</v>
      </c>
      <c r="P177" s="35" t="s">
        <v>320</v>
      </c>
      <c r="Q177" s="35" t="s">
        <v>354</v>
      </c>
      <c r="R177" s="35"/>
      <c r="S177" s="35"/>
      <c r="T177" s="36"/>
      <c r="U177" s="35" t="s">
        <v>353</v>
      </c>
      <c r="V177" s="35"/>
      <c r="W177" s="35"/>
      <c r="X177" s="35" t="s">
        <v>323</v>
      </c>
      <c r="Y177" s="35" t="s">
        <v>283</v>
      </c>
    </row>
    <row r="178" spans="1:25" hidden="1" x14ac:dyDescent="0.25">
      <c r="A178" s="34" t="s">
        <v>105</v>
      </c>
      <c r="B178" s="35" t="s">
        <v>272</v>
      </c>
      <c r="C178" s="35" t="s">
        <v>273</v>
      </c>
      <c r="D178" s="35" t="s">
        <v>358</v>
      </c>
      <c r="E178" s="35" t="s">
        <v>359</v>
      </c>
      <c r="F178" s="35" t="s">
        <v>110</v>
      </c>
      <c r="G178" s="35" t="s">
        <v>111</v>
      </c>
      <c r="H178" s="35" t="s">
        <v>112</v>
      </c>
      <c r="I178" s="35" t="s">
        <v>373</v>
      </c>
      <c r="J178" s="41"/>
      <c r="K178" s="41"/>
      <c r="L178" s="87">
        <v>-130000</v>
      </c>
      <c r="M178" s="87">
        <v>130000</v>
      </c>
      <c r="N178" s="87"/>
      <c r="O178" s="35" t="s">
        <v>114</v>
      </c>
      <c r="P178" s="35" t="s">
        <v>320</v>
      </c>
      <c r="Q178" s="35" t="s">
        <v>354</v>
      </c>
      <c r="R178" s="35"/>
      <c r="S178" s="35"/>
      <c r="T178" s="36"/>
      <c r="U178" s="35" t="s">
        <v>353</v>
      </c>
      <c r="V178" s="35"/>
      <c r="W178" s="35"/>
      <c r="X178" s="35" t="s">
        <v>146</v>
      </c>
      <c r="Y178" s="35" t="s">
        <v>283</v>
      </c>
    </row>
    <row r="179" spans="1:25" hidden="1" x14ac:dyDescent="0.25">
      <c r="A179" s="34" t="s">
        <v>105</v>
      </c>
      <c r="B179" s="35" t="s">
        <v>153</v>
      </c>
      <c r="C179" s="35" t="s">
        <v>357</v>
      </c>
      <c r="D179" s="35" t="s">
        <v>355</v>
      </c>
      <c r="E179" s="35" t="s">
        <v>356</v>
      </c>
      <c r="F179" s="35" t="s">
        <v>110</v>
      </c>
      <c r="G179" s="35" t="s">
        <v>111</v>
      </c>
      <c r="H179" s="35" t="s">
        <v>112</v>
      </c>
      <c r="I179" s="35" t="s">
        <v>181</v>
      </c>
      <c r="J179" s="41"/>
      <c r="K179" s="41"/>
      <c r="L179" s="87">
        <v>1500000</v>
      </c>
      <c r="M179" s="87"/>
      <c r="N179" s="87">
        <v>1500000</v>
      </c>
      <c r="O179" s="35" t="s">
        <v>114</v>
      </c>
      <c r="P179" s="35" t="s">
        <v>160</v>
      </c>
      <c r="Q179" s="35" t="s">
        <v>451</v>
      </c>
      <c r="R179" s="35"/>
      <c r="S179" s="35"/>
      <c r="T179" s="36"/>
      <c r="U179" s="35" t="s">
        <v>353</v>
      </c>
      <c r="V179" s="35"/>
      <c r="W179" s="35"/>
      <c r="X179" s="35" t="s">
        <v>146</v>
      </c>
      <c r="Y179" s="35" t="s">
        <v>283</v>
      </c>
    </row>
    <row r="180" spans="1:25" hidden="1" x14ac:dyDescent="0.25">
      <c r="A180" s="34" t="s">
        <v>105</v>
      </c>
      <c r="B180" s="35" t="s">
        <v>272</v>
      </c>
      <c r="C180" s="35" t="s">
        <v>273</v>
      </c>
      <c r="D180" s="35" t="s">
        <v>358</v>
      </c>
      <c r="E180" s="35" t="s">
        <v>359</v>
      </c>
      <c r="F180" s="35" t="s">
        <v>110</v>
      </c>
      <c r="G180" s="35" t="s">
        <v>111</v>
      </c>
      <c r="H180" s="35" t="s">
        <v>112</v>
      </c>
      <c r="I180" s="35" t="s">
        <v>373</v>
      </c>
      <c r="J180" s="41"/>
      <c r="K180" s="41"/>
      <c r="L180" s="87">
        <v>-33512285</v>
      </c>
      <c r="M180" s="87">
        <v>33512285</v>
      </c>
      <c r="N180" s="87"/>
      <c r="O180" s="35" t="s">
        <v>114</v>
      </c>
      <c r="P180" s="35" t="s">
        <v>160</v>
      </c>
      <c r="Q180" s="35" t="s">
        <v>354</v>
      </c>
      <c r="R180" s="35"/>
      <c r="S180" s="35"/>
      <c r="T180" s="36"/>
      <c r="U180" s="35" t="s">
        <v>353</v>
      </c>
      <c r="V180" s="35"/>
      <c r="W180" s="35"/>
      <c r="X180" s="35" t="s">
        <v>146</v>
      </c>
      <c r="Y180" s="35" t="s">
        <v>283</v>
      </c>
    </row>
    <row r="181" spans="1:25" hidden="1" x14ac:dyDescent="0.25">
      <c r="A181" s="34" t="s">
        <v>105</v>
      </c>
      <c r="B181" s="35" t="s">
        <v>272</v>
      </c>
      <c r="C181" s="35" t="s">
        <v>273</v>
      </c>
      <c r="D181" s="35" t="s">
        <v>358</v>
      </c>
      <c r="E181" s="35" t="s">
        <v>359</v>
      </c>
      <c r="F181" s="35" t="s">
        <v>110</v>
      </c>
      <c r="G181" s="35" t="s">
        <v>111</v>
      </c>
      <c r="H181" s="35" t="s">
        <v>112</v>
      </c>
      <c r="I181" s="35" t="s">
        <v>373</v>
      </c>
      <c r="J181" s="41"/>
      <c r="K181" s="41"/>
      <c r="L181" s="87">
        <v>-21637378</v>
      </c>
      <c r="M181" s="87">
        <v>21637378</v>
      </c>
      <c r="N181" s="87"/>
      <c r="O181" s="35" t="s">
        <v>114</v>
      </c>
      <c r="P181" s="35" t="s">
        <v>160</v>
      </c>
      <c r="Q181" s="35" t="s">
        <v>354</v>
      </c>
      <c r="R181" s="35"/>
      <c r="S181" s="35"/>
      <c r="T181" s="36"/>
      <c r="U181" s="35" t="s">
        <v>353</v>
      </c>
      <c r="V181" s="35"/>
      <c r="W181" s="35"/>
      <c r="X181" s="35" t="s">
        <v>146</v>
      </c>
      <c r="Y181" s="35" t="s">
        <v>283</v>
      </c>
    </row>
    <row r="182" spans="1:25" hidden="1" x14ac:dyDescent="0.25">
      <c r="A182" s="34" t="s">
        <v>105</v>
      </c>
      <c r="B182" s="35" t="s">
        <v>272</v>
      </c>
      <c r="C182" s="35" t="s">
        <v>273</v>
      </c>
      <c r="D182" s="35" t="s">
        <v>358</v>
      </c>
      <c r="E182" s="35" t="s">
        <v>359</v>
      </c>
      <c r="F182" s="35" t="s">
        <v>110</v>
      </c>
      <c r="G182" s="35" t="s">
        <v>111</v>
      </c>
      <c r="H182" s="35" t="s">
        <v>112</v>
      </c>
      <c r="I182" s="35" t="s">
        <v>373</v>
      </c>
      <c r="J182" s="41"/>
      <c r="K182" s="41"/>
      <c r="L182" s="87">
        <v>21637378</v>
      </c>
      <c r="M182" s="87"/>
      <c r="N182" s="87">
        <v>21637378</v>
      </c>
      <c r="O182" s="35" t="s">
        <v>114</v>
      </c>
      <c r="P182" s="35" t="s">
        <v>160</v>
      </c>
      <c r="Q182" s="35" t="s">
        <v>354</v>
      </c>
      <c r="R182" s="35"/>
      <c r="S182" s="35"/>
      <c r="T182" s="36"/>
      <c r="U182" s="35" t="s">
        <v>353</v>
      </c>
      <c r="V182" s="35"/>
      <c r="W182" s="35"/>
      <c r="X182" s="35" t="s">
        <v>146</v>
      </c>
      <c r="Y182" s="35" t="s">
        <v>283</v>
      </c>
    </row>
    <row r="183" spans="1:25" hidden="1" x14ac:dyDescent="0.25">
      <c r="A183" s="34" t="s">
        <v>105</v>
      </c>
      <c r="B183" s="35" t="s">
        <v>272</v>
      </c>
      <c r="C183" s="35" t="s">
        <v>273</v>
      </c>
      <c r="D183" s="35" t="s">
        <v>358</v>
      </c>
      <c r="E183" s="35" t="s">
        <v>359</v>
      </c>
      <c r="F183" s="35" t="s">
        <v>110</v>
      </c>
      <c r="G183" s="35" t="s">
        <v>111</v>
      </c>
      <c r="H183" s="35" t="s">
        <v>112</v>
      </c>
      <c r="I183" s="35" t="s">
        <v>373</v>
      </c>
      <c r="J183" s="41"/>
      <c r="K183" s="41"/>
      <c r="L183" s="87">
        <v>-1880000</v>
      </c>
      <c r="M183" s="87">
        <v>1880000</v>
      </c>
      <c r="N183" s="87"/>
      <c r="O183" s="35" t="s">
        <v>114</v>
      </c>
      <c r="P183" s="35" t="s">
        <v>174</v>
      </c>
      <c r="Q183" s="35" t="s">
        <v>354</v>
      </c>
      <c r="R183" s="35"/>
      <c r="S183" s="35"/>
      <c r="T183" s="36"/>
      <c r="U183" s="35" t="s">
        <v>175</v>
      </c>
      <c r="V183" s="35"/>
      <c r="W183" s="35"/>
      <c r="X183" s="35" t="s">
        <v>146</v>
      </c>
      <c r="Y183" s="35" t="s">
        <v>283</v>
      </c>
    </row>
    <row r="184" spans="1:25" hidden="1" x14ac:dyDescent="0.25">
      <c r="A184" s="34" t="s">
        <v>105</v>
      </c>
      <c r="B184" s="35" t="s">
        <v>272</v>
      </c>
      <c r="C184" s="35" t="s">
        <v>273</v>
      </c>
      <c r="D184" s="35" t="s">
        <v>358</v>
      </c>
      <c r="E184" s="35" t="s">
        <v>359</v>
      </c>
      <c r="F184" s="35" t="s">
        <v>110</v>
      </c>
      <c r="G184" s="35" t="s">
        <v>111</v>
      </c>
      <c r="H184" s="35" t="s">
        <v>112</v>
      </c>
      <c r="I184" s="35" t="s">
        <v>373</v>
      </c>
      <c r="J184" s="41"/>
      <c r="K184" s="41"/>
      <c r="L184" s="87">
        <v>1880000</v>
      </c>
      <c r="M184" s="87"/>
      <c r="N184" s="87">
        <v>1880000</v>
      </c>
      <c r="O184" s="35" t="s">
        <v>114</v>
      </c>
      <c r="P184" s="35" t="s">
        <v>174</v>
      </c>
      <c r="Q184" s="35" t="s">
        <v>354</v>
      </c>
      <c r="R184" s="35"/>
      <c r="S184" s="35"/>
      <c r="T184" s="36"/>
      <c r="U184" s="35" t="s">
        <v>175</v>
      </c>
      <c r="V184" s="35"/>
      <c r="W184" s="35"/>
      <c r="X184" s="35" t="s">
        <v>146</v>
      </c>
      <c r="Y184" s="35" t="s">
        <v>283</v>
      </c>
    </row>
    <row r="185" spans="1:25" hidden="1" x14ac:dyDescent="0.25">
      <c r="A185" s="34" t="s">
        <v>105</v>
      </c>
      <c r="B185" s="35" t="s">
        <v>272</v>
      </c>
      <c r="C185" s="35" t="s">
        <v>273</v>
      </c>
      <c r="D185" s="35" t="s">
        <v>358</v>
      </c>
      <c r="E185" s="35" t="s">
        <v>359</v>
      </c>
      <c r="F185" s="35" t="s">
        <v>110</v>
      </c>
      <c r="G185" s="35" t="s">
        <v>111</v>
      </c>
      <c r="H185" s="35" t="s">
        <v>112</v>
      </c>
      <c r="I185" s="35" t="s">
        <v>373</v>
      </c>
      <c r="J185" s="41"/>
      <c r="K185" s="41"/>
      <c r="L185" s="87">
        <v>-310000</v>
      </c>
      <c r="M185" s="87">
        <v>310000</v>
      </c>
      <c r="N185" s="87"/>
      <c r="O185" s="35" t="s">
        <v>114</v>
      </c>
      <c r="P185" s="35" t="s">
        <v>152</v>
      </c>
      <c r="Q185" s="35" t="s">
        <v>354</v>
      </c>
      <c r="R185" s="35"/>
      <c r="S185" s="35"/>
      <c r="T185" s="36"/>
      <c r="U185" s="35" t="s">
        <v>353</v>
      </c>
      <c r="V185" s="35"/>
      <c r="W185" s="35"/>
      <c r="X185" s="35" t="s">
        <v>146</v>
      </c>
      <c r="Y185" s="35" t="s">
        <v>283</v>
      </c>
    </row>
    <row r="186" spans="1:25" hidden="1" x14ac:dyDescent="0.25">
      <c r="A186" s="34" t="s">
        <v>105</v>
      </c>
      <c r="B186" s="35" t="s">
        <v>272</v>
      </c>
      <c r="C186" s="35" t="s">
        <v>273</v>
      </c>
      <c r="D186" s="35" t="s">
        <v>358</v>
      </c>
      <c r="E186" s="35" t="s">
        <v>359</v>
      </c>
      <c r="F186" s="35" t="s">
        <v>110</v>
      </c>
      <c r="G186" s="35" t="s">
        <v>111</v>
      </c>
      <c r="H186" s="35" t="s">
        <v>112</v>
      </c>
      <c r="I186" s="35" t="s">
        <v>373</v>
      </c>
      <c r="J186" s="41"/>
      <c r="K186" s="41"/>
      <c r="L186" s="87">
        <v>310000</v>
      </c>
      <c r="M186" s="87"/>
      <c r="N186" s="87">
        <v>310000</v>
      </c>
      <c r="O186" s="35" t="s">
        <v>114</v>
      </c>
      <c r="P186" s="35" t="s">
        <v>152</v>
      </c>
      <c r="Q186" s="35" t="s">
        <v>354</v>
      </c>
      <c r="R186" s="35"/>
      <c r="S186" s="35"/>
      <c r="T186" s="36"/>
      <c r="U186" s="35" t="s">
        <v>353</v>
      </c>
      <c r="V186" s="35"/>
      <c r="W186" s="35"/>
      <c r="X186" s="35" t="s">
        <v>146</v>
      </c>
      <c r="Y186" s="35" t="s">
        <v>283</v>
      </c>
    </row>
    <row r="187" spans="1:25" hidden="1" x14ac:dyDescent="0.25">
      <c r="A187" s="34" t="s">
        <v>105</v>
      </c>
      <c r="B187" s="35" t="s">
        <v>272</v>
      </c>
      <c r="C187" s="35" t="s">
        <v>273</v>
      </c>
      <c r="D187" s="35" t="s">
        <v>358</v>
      </c>
      <c r="E187" s="35" t="s">
        <v>359</v>
      </c>
      <c r="F187" s="35" t="s">
        <v>110</v>
      </c>
      <c r="G187" s="35" t="s">
        <v>111</v>
      </c>
      <c r="H187" s="35" t="s">
        <v>112</v>
      </c>
      <c r="I187" s="35" t="s">
        <v>373</v>
      </c>
      <c r="J187" s="41"/>
      <c r="K187" s="41"/>
      <c r="L187" s="87">
        <v>-12542648</v>
      </c>
      <c r="M187" s="87">
        <v>12542648</v>
      </c>
      <c r="N187" s="87"/>
      <c r="O187" s="35" t="s">
        <v>114</v>
      </c>
      <c r="P187" s="35" t="s">
        <v>164</v>
      </c>
      <c r="Q187" s="35" t="s">
        <v>354</v>
      </c>
      <c r="R187" s="35"/>
      <c r="S187" s="35"/>
      <c r="T187" s="36"/>
      <c r="U187" s="35" t="s">
        <v>353</v>
      </c>
      <c r="V187" s="35"/>
      <c r="W187" s="35"/>
      <c r="X187" s="35" t="s">
        <v>146</v>
      </c>
      <c r="Y187" s="35" t="s">
        <v>283</v>
      </c>
    </row>
    <row r="188" spans="1:25" hidden="1" x14ac:dyDescent="0.25">
      <c r="A188" s="34" t="s">
        <v>105</v>
      </c>
      <c r="B188" s="35" t="s">
        <v>272</v>
      </c>
      <c r="C188" s="35" t="s">
        <v>273</v>
      </c>
      <c r="D188" s="35" t="s">
        <v>358</v>
      </c>
      <c r="E188" s="35" t="s">
        <v>359</v>
      </c>
      <c r="F188" s="35" t="s">
        <v>110</v>
      </c>
      <c r="G188" s="35" t="s">
        <v>111</v>
      </c>
      <c r="H188" s="35" t="s">
        <v>112</v>
      </c>
      <c r="I188" s="35" t="s">
        <v>373</v>
      </c>
      <c r="J188" s="41"/>
      <c r="K188" s="41"/>
      <c r="L188" s="87">
        <v>12542648</v>
      </c>
      <c r="M188" s="87"/>
      <c r="N188" s="87">
        <v>12542648</v>
      </c>
      <c r="O188" s="35" t="s">
        <v>114</v>
      </c>
      <c r="P188" s="35" t="s">
        <v>164</v>
      </c>
      <c r="Q188" s="35" t="s">
        <v>354</v>
      </c>
      <c r="R188" s="35"/>
      <c r="S188" s="35"/>
      <c r="T188" s="36"/>
      <c r="U188" s="35" t="s">
        <v>353</v>
      </c>
      <c r="V188" s="35"/>
      <c r="W188" s="35"/>
      <c r="X188" s="35" t="s">
        <v>146</v>
      </c>
      <c r="Y188" s="35" t="s">
        <v>283</v>
      </c>
    </row>
    <row r="189" spans="1:25" hidden="1" x14ac:dyDescent="0.25">
      <c r="A189" s="34" t="s">
        <v>105</v>
      </c>
      <c r="B189" s="35" t="s">
        <v>272</v>
      </c>
      <c r="C189" s="35" t="s">
        <v>273</v>
      </c>
      <c r="D189" s="35" t="s">
        <v>358</v>
      </c>
      <c r="E189" s="35" t="s">
        <v>359</v>
      </c>
      <c r="F189" s="35" t="s">
        <v>110</v>
      </c>
      <c r="G189" s="35" t="s">
        <v>111</v>
      </c>
      <c r="H189" s="35" t="s">
        <v>112</v>
      </c>
      <c r="I189" s="35" t="s">
        <v>373</v>
      </c>
      <c r="J189" s="41"/>
      <c r="K189" s="41"/>
      <c r="L189" s="87">
        <v>-134730</v>
      </c>
      <c r="M189" s="87"/>
      <c r="N189" s="87"/>
      <c r="O189" s="35" t="s">
        <v>114</v>
      </c>
      <c r="P189" s="35" t="s">
        <v>334</v>
      </c>
      <c r="Q189" s="35" t="s">
        <v>354</v>
      </c>
      <c r="R189" s="35"/>
      <c r="S189" s="35"/>
      <c r="T189" s="36"/>
      <c r="U189" s="35" t="s">
        <v>353</v>
      </c>
      <c r="V189" s="35"/>
      <c r="W189" s="35"/>
      <c r="X189" s="35" t="s">
        <v>146</v>
      </c>
      <c r="Y189" s="35" t="s">
        <v>283</v>
      </c>
    </row>
    <row r="190" spans="1:25" hidden="1" x14ac:dyDescent="0.25">
      <c r="A190" s="34" t="s">
        <v>105</v>
      </c>
      <c r="B190" s="35" t="s">
        <v>272</v>
      </c>
      <c r="C190" s="35" t="s">
        <v>273</v>
      </c>
      <c r="D190" s="35" t="s">
        <v>358</v>
      </c>
      <c r="E190" s="35" t="s">
        <v>359</v>
      </c>
      <c r="F190" s="35" t="s">
        <v>110</v>
      </c>
      <c r="G190" s="35" t="s">
        <v>111</v>
      </c>
      <c r="H190" s="35" t="s">
        <v>112</v>
      </c>
      <c r="I190" s="35" t="s">
        <v>373</v>
      </c>
      <c r="J190" s="41"/>
      <c r="K190" s="41"/>
      <c r="L190" s="87">
        <v>134730</v>
      </c>
      <c r="M190" s="87"/>
      <c r="N190" s="87"/>
      <c r="O190" s="35" t="s">
        <v>114</v>
      </c>
      <c r="P190" s="35" t="s">
        <v>334</v>
      </c>
      <c r="Q190" s="35" t="s">
        <v>354</v>
      </c>
      <c r="R190" s="35"/>
      <c r="S190" s="35"/>
      <c r="T190" s="36"/>
      <c r="U190" s="35" t="s">
        <v>353</v>
      </c>
      <c r="V190" s="35"/>
      <c r="W190" s="35"/>
      <c r="X190" s="35" t="s">
        <v>146</v>
      </c>
      <c r="Y190" s="35" t="s">
        <v>283</v>
      </c>
    </row>
    <row r="191" spans="1:25" hidden="1" x14ac:dyDescent="0.25">
      <c r="A191" s="34" t="s">
        <v>105</v>
      </c>
      <c r="B191" s="35" t="s">
        <v>272</v>
      </c>
      <c r="C191" s="35" t="s">
        <v>273</v>
      </c>
      <c r="D191" s="35" t="s">
        <v>358</v>
      </c>
      <c r="E191" s="35" t="s">
        <v>359</v>
      </c>
      <c r="F191" s="35" t="s">
        <v>110</v>
      </c>
      <c r="G191" s="35" t="s">
        <v>111</v>
      </c>
      <c r="H191" s="35" t="s">
        <v>112</v>
      </c>
      <c r="I191" s="35" t="s">
        <v>373</v>
      </c>
      <c r="J191" s="41"/>
      <c r="K191" s="41"/>
      <c r="L191" s="87">
        <v>-100000</v>
      </c>
      <c r="M191" s="87">
        <v>100000</v>
      </c>
      <c r="N191" s="87"/>
      <c r="O191" s="35" t="s">
        <v>114</v>
      </c>
      <c r="P191" s="35" t="s">
        <v>350</v>
      </c>
      <c r="Q191" s="35" t="s">
        <v>354</v>
      </c>
      <c r="R191" s="35"/>
      <c r="S191" s="35"/>
      <c r="T191" s="36"/>
      <c r="U191" s="35" t="s">
        <v>353</v>
      </c>
      <c r="V191" s="35"/>
      <c r="W191" s="35"/>
      <c r="X191" s="35" t="s">
        <v>146</v>
      </c>
      <c r="Y191" s="35" t="s">
        <v>283</v>
      </c>
    </row>
    <row r="192" spans="1:25" hidden="1" x14ac:dyDescent="0.25">
      <c r="A192" s="34" t="s">
        <v>105</v>
      </c>
      <c r="B192" s="35" t="s">
        <v>272</v>
      </c>
      <c r="C192" s="35" t="s">
        <v>273</v>
      </c>
      <c r="D192" s="35" t="s">
        <v>358</v>
      </c>
      <c r="E192" s="35" t="s">
        <v>359</v>
      </c>
      <c r="F192" s="35" t="s">
        <v>110</v>
      </c>
      <c r="G192" s="35" t="s">
        <v>111</v>
      </c>
      <c r="H192" s="35" t="s">
        <v>112</v>
      </c>
      <c r="I192" s="35" t="s">
        <v>373</v>
      </c>
      <c r="J192" s="41"/>
      <c r="K192" s="41"/>
      <c r="L192" s="87">
        <v>100000</v>
      </c>
      <c r="M192" s="87"/>
      <c r="N192" s="87">
        <v>100000</v>
      </c>
      <c r="O192" s="35" t="s">
        <v>114</v>
      </c>
      <c r="P192" s="35" t="s">
        <v>350</v>
      </c>
      <c r="Q192" s="35" t="s">
        <v>354</v>
      </c>
      <c r="R192" s="35"/>
      <c r="S192" s="35"/>
      <c r="T192" s="36"/>
      <c r="U192" s="35" t="s">
        <v>353</v>
      </c>
      <c r="V192" s="35"/>
      <c r="W192" s="35"/>
      <c r="X192" s="35" t="s">
        <v>146</v>
      </c>
      <c r="Y192" s="35" t="s">
        <v>283</v>
      </c>
    </row>
    <row r="193" spans="1:25" hidden="1" x14ac:dyDescent="0.25">
      <c r="A193" s="34" t="s">
        <v>105</v>
      </c>
      <c r="B193" s="35" t="s">
        <v>272</v>
      </c>
      <c r="C193" s="35" t="s">
        <v>273</v>
      </c>
      <c r="D193" s="35" t="s">
        <v>358</v>
      </c>
      <c r="E193" s="35" t="s">
        <v>359</v>
      </c>
      <c r="F193" s="35" t="s">
        <v>110</v>
      </c>
      <c r="G193" s="35" t="s">
        <v>111</v>
      </c>
      <c r="H193" s="35" t="s">
        <v>112</v>
      </c>
      <c r="I193" s="35" t="s">
        <v>373</v>
      </c>
      <c r="J193" s="41"/>
      <c r="K193" s="41"/>
      <c r="L193" s="87">
        <v>-8800000</v>
      </c>
      <c r="M193" s="87">
        <v>8800000</v>
      </c>
      <c r="N193" s="87"/>
      <c r="O193" s="35" t="s">
        <v>114</v>
      </c>
      <c r="P193" s="35" t="s">
        <v>185</v>
      </c>
      <c r="Q193" s="35" t="s">
        <v>354</v>
      </c>
      <c r="R193" s="35"/>
      <c r="S193" s="35"/>
      <c r="T193" s="36"/>
      <c r="U193" s="35" t="s">
        <v>353</v>
      </c>
      <c r="V193" s="35"/>
      <c r="W193" s="35"/>
      <c r="X193" s="35" t="s">
        <v>146</v>
      </c>
      <c r="Y193" s="35" t="s">
        <v>283</v>
      </c>
    </row>
    <row r="194" spans="1:25" hidden="1" x14ac:dyDescent="0.25">
      <c r="A194" s="34" t="s">
        <v>105</v>
      </c>
      <c r="B194" s="35" t="s">
        <v>272</v>
      </c>
      <c r="C194" s="35" t="s">
        <v>273</v>
      </c>
      <c r="D194" s="35" t="s">
        <v>358</v>
      </c>
      <c r="E194" s="35" t="s">
        <v>359</v>
      </c>
      <c r="F194" s="35" t="s">
        <v>110</v>
      </c>
      <c r="G194" s="35" t="s">
        <v>111</v>
      </c>
      <c r="H194" s="35" t="s">
        <v>112</v>
      </c>
      <c r="I194" s="35" t="s">
        <v>373</v>
      </c>
      <c r="J194" s="41"/>
      <c r="K194" s="41"/>
      <c r="L194" s="87">
        <v>8800000</v>
      </c>
      <c r="M194" s="87"/>
      <c r="N194" s="87">
        <v>8800000</v>
      </c>
      <c r="O194" s="35" t="s">
        <v>114</v>
      </c>
      <c r="P194" s="35" t="s">
        <v>185</v>
      </c>
      <c r="Q194" s="35" t="s">
        <v>354</v>
      </c>
      <c r="R194" s="35"/>
      <c r="S194" s="35"/>
      <c r="T194" s="36"/>
      <c r="U194" s="35" t="s">
        <v>353</v>
      </c>
      <c r="V194" s="35"/>
      <c r="W194" s="35"/>
      <c r="X194" s="35" t="s">
        <v>146</v>
      </c>
      <c r="Y194" s="35" t="s">
        <v>283</v>
      </c>
    </row>
    <row r="195" spans="1:25" x14ac:dyDescent="0.25">
      <c r="A195" s="34" t="s">
        <v>166</v>
      </c>
      <c r="B195" s="35" t="s">
        <v>153</v>
      </c>
      <c r="C195" s="35" t="s">
        <v>331</v>
      </c>
      <c r="D195" s="35" t="s">
        <v>332</v>
      </c>
      <c r="E195" s="35" t="s">
        <v>333</v>
      </c>
      <c r="F195" s="35" t="s">
        <v>110</v>
      </c>
      <c r="G195" s="35" t="s">
        <v>111</v>
      </c>
      <c r="H195" s="35" t="s">
        <v>112</v>
      </c>
      <c r="I195" s="35" t="s">
        <v>465</v>
      </c>
      <c r="J195" s="41"/>
      <c r="K195" s="41"/>
      <c r="L195" s="87">
        <v>-40000</v>
      </c>
      <c r="M195" s="87">
        <v>40000</v>
      </c>
      <c r="N195" s="87"/>
      <c r="O195" s="35" t="s">
        <v>114</v>
      </c>
      <c r="P195" s="35" t="s">
        <v>164</v>
      </c>
      <c r="Q195" s="35" t="s">
        <v>354</v>
      </c>
      <c r="R195" s="35"/>
      <c r="S195" s="35"/>
      <c r="T195" s="36"/>
      <c r="U195" s="35" t="s">
        <v>336</v>
      </c>
      <c r="V195" s="35"/>
      <c r="W195" s="35"/>
      <c r="X195" s="35" t="s">
        <v>360</v>
      </c>
      <c r="Y195" s="35" t="s">
        <v>283</v>
      </c>
    </row>
    <row r="196" spans="1:25" x14ac:dyDescent="0.25">
      <c r="A196" s="34" t="s">
        <v>166</v>
      </c>
      <c r="B196" s="35" t="s">
        <v>272</v>
      </c>
      <c r="C196" s="35" t="s">
        <v>273</v>
      </c>
      <c r="D196" s="35" t="s">
        <v>358</v>
      </c>
      <c r="E196" s="35" t="s">
        <v>359</v>
      </c>
      <c r="F196" s="35" t="s">
        <v>110</v>
      </c>
      <c r="G196" s="35" t="s">
        <v>111</v>
      </c>
      <c r="H196" s="35" t="s">
        <v>112</v>
      </c>
      <c r="I196" s="35" t="s">
        <v>373</v>
      </c>
      <c r="J196" s="41"/>
      <c r="K196" s="41"/>
      <c r="L196" s="87">
        <v>-40000</v>
      </c>
      <c r="M196" s="87">
        <v>40000</v>
      </c>
      <c r="N196" s="87"/>
      <c r="O196" s="35" t="s">
        <v>114</v>
      </c>
      <c r="P196" s="35" t="s">
        <v>164</v>
      </c>
      <c r="Q196" s="35" t="s">
        <v>354</v>
      </c>
      <c r="R196" s="35"/>
      <c r="S196" s="35"/>
      <c r="T196" s="36"/>
      <c r="U196" s="35"/>
      <c r="V196" s="35"/>
      <c r="W196" s="35"/>
      <c r="X196" s="35" t="s">
        <v>360</v>
      </c>
      <c r="Y196" s="35" t="s">
        <v>283</v>
      </c>
    </row>
    <row r="197" spans="1:25" x14ac:dyDescent="0.25">
      <c r="A197" s="34" t="s">
        <v>166</v>
      </c>
      <c r="B197" s="35" t="s">
        <v>272</v>
      </c>
      <c r="C197" s="35" t="s">
        <v>273</v>
      </c>
      <c r="D197" s="35" t="s">
        <v>358</v>
      </c>
      <c r="E197" s="35" t="s">
        <v>359</v>
      </c>
      <c r="F197" s="35" t="s">
        <v>110</v>
      </c>
      <c r="G197" s="35" t="s">
        <v>111</v>
      </c>
      <c r="H197" s="35" t="s">
        <v>112</v>
      </c>
      <c r="I197" s="35" t="s">
        <v>373</v>
      </c>
      <c r="J197" s="41"/>
      <c r="K197" s="41"/>
      <c r="L197" s="87">
        <v>40000</v>
      </c>
      <c r="M197" s="87"/>
      <c r="N197" s="87">
        <v>40000</v>
      </c>
      <c r="O197" s="35" t="s">
        <v>114</v>
      </c>
      <c r="P197" s="35" t="s">
        <v>164</v>
      </c>
      <c r="Q197" s="35" t="s">
        <v>354</v>
      </c>
      <c r="R197" s="35"/>
      <c r="S197" s="35"/>
      <c r="T197" s="36"/>
      <c r="U197" s="35"/>
      <c r="V197" s="35"/>
      <c r="W197" s="35"/>
      <c r="X197" s="35" t="s">
        <v>360</v>
      </c>
      <c r="Y197" s="35" t="s">
        <v>283</v>
      </c>
    </row>
    <row r="198" spans="1:25" x14ac:dyDescent="0.25">
      <c r="A198" s="34" t="s">
        <v>166</v>
      </c>
      <c r="B198" s="35" t="s">
        <v>272</v>
      </c>
      <c r="C198" s="35" t="s">
        <v>273</v>
      </c>
      <c r="D198" s="35" t="s">
        <v>358</v>
      </c>
      <c r="E198" s="35" t="s">
        <v>359</v>
      </c>
      <c r="F198" s="35" t="s">
        <v>110</v>
      </c>
      <c r="G198" s="35" t="s">
        <v>111</v>
      </c>
      <c r="H198" s="35" t="s">
        <v>112</v>
      </c>
      <c r="I198" s="35" t="s">
        <v>373</v>
      </c>
      <c r="J198" s="41"/>
      <c r="K198" s="41"/>
      <c r="L198" s="87">
        <v>-10902487</v>
      </c>
      <c r="M198" s="87">
        <v>10902487</v>
      </c>
      <c r="N198" s="87"/>
      <c r="O198" s="35" t="s">
        <v>114</v>
      </c>
      <c r="P198" s="35" t="s">
        <v>160</v>
      </c>
      <c r="Q198" s="35" t="s">
        <v>354</v>
      </c>
      <c r="R198" s="35"/>
      <c r="S198" s="35"/>
      <c r="T198" s="36"/>
      <c r="U198" s="35"/>
      <c r="V198" s="35"/>
      <c r="W198" s="35"/>
      <c r="X198" s="35" t="s">
        <v>360</v>
      </c>
      <c r="Y198" s="35" t="s">
        <v>283</v>
      </c>
    </row>
    <row r="199" spans="1:25" x14ac:dyDescent="0.25">
      <c r="A199" s="34" t="s">
        <v>166</v>
      </c>
      <c r="B199" s="35" t="s">
        <v>272</v>
      </c>
      <c r="C199" s="35" t="s">
        <v>273</v>
      </c>
      <c r="D199" s="35" t="s">
        <v>358</v>
      </c>
      <c r="E199" s="35" t="s">
        <v>359</v>
      </c>
      <c r="F199" s="35" t="s">
        <v>110</v>
      </c>
      <c r="G199" s="35" t="s">
        <v>111</v>
      </c>
      <c r="H199" s="35" t="s">
        <v>112</v>
      </c>
      <c r="I199" s="35" t="s">
        <v>373</v>
      </c>
      <c r="J199" s="41"/>
      <c r="K199" s="41"/>
      <c r="L199" s="87">
        <v>10902487</v>
      </c>
      <c r="M199" s="87"/>
      <c r="N199" s="87">
        <v>10902487</v>
      </c>
      <c r="O199" s="35" t="s">
        <v>114</v>
      </c>
      <c r="P199" s="35" t="s">
        <v>160</v>
      </c>
      <c r="Q199" s="35" t="s">
        <v>354</v>
      </c>
      <c r="R199" s="35"/>
      <c r="S199" s="35"/>
      <c r="T199" s="36"/>
      <c r="U199" s="35"/>
      <c r="V199" s="35"/>
      <c r="W199" s="35"/>
      <c r="X199" s="35" t="s">
        <v>360</v>
      </c>
      <c r="Y199" s="35" t="s">
        <v>283</v>
      </c>
    </row>
    <row r="200" spans="1:25" x14ac:dyDescent="0.25">
      <c r="A200" s="34" t="s">
        <v>166</v>
      </c>
      <c r="B200" s="35" t="s">
        <v>272</v>
      </c>
      <c r="C200" s="35" t="s">
        <v>273</v>
      </c>
      <c r="D200" s="35" t="s">
        <v>358</v>
      </c>
      <c r="E200" s="35" t="s">
        <v>359</v>
      </c>
      <c r="F200" s="35" t="s">
        <v>110</v>
      </c>
      <c r="G200" s="35" t="s">
        <v>111</v>
      </c>
      <c r="H200" s="35" t="s">
        <v>112</v>
      </c>
      <c r="I200" s="35" t="s">
        <v>373</v>
      </c>
      <c r="J200" s="41"/>
      <c r="K200" s="41"/>
      <c r="L200" s="87">
        <v>-40000</v>
      </c>
      <c r="M200" s="87">
        <v>40000</v>
      </c>
      <c r="N200" s="87"/>
      <c r="O200" s="35" t="s">
        <v>114</v>
      </c>
      <c r="P200" s="35" t="s">
        <v>295</v>
      </c>
      <c r="Q200" s="35" t="s">
        <v>354</v>
      </c>
      <c r="R200" s="35"/>
      <c r="S200" s="35"/>
      <c r="T200" s="36"/>
      <c r="U200" s="35"/>
      <c r="V200" s="35"/>
      <c r="W200" s="35"/>
      <c r="X200" s="35" t="s">
        <v>360</v>
      </c>
      <c r="Y200" s="35" t="s">
        <v>283</v>
      </c>
    </row>
    <row r="201" spans="1:25" x14ac:dyDescent="0.25">
      <c r="A201" s="34" t="s">
        <v>166</v>
      </c>
      <c r="B201" s="35" t="s">
        <v>272</v>
      </c>
      <c r="C201" s="35" t="s">
        <v>273</v>
      </c>
      <c r="D201" s="35" t="s">
        <v>358</v>
      </c>
      <c r="E201" s="35" t="s">
        <v>359</v>
      </c>
      <c r="F201" s="35" t="s">
        <v>110</v>
      </c>
      <c r="G201" s="35" t="s">
        <v>111</v>
      </c>
      <c r="H201" s="35" t="s">
        <v>112</v>
      </c>
      <c r="I201" s="35" t="s">
        <v>373</v>
      </c>
      <c r="J201" s="41"/>
      <c r="K201" s="41"/>
      <c r="L201" s="87">
        <v>40000</v>
      </c>
      <c r="M201" s="87"/>
      <c r="N201" s="87">
        <v>40000</v>
      </c>
      <c r="O201" s="35" t="s">
        <v>114</v>
      </c>
      <c r="P201" s="35" t="s">
        <v>295</v>
      </c>
      <c r="Q201" s="35" t="s">
        <v>354</v>
      </c>
      <c r="R201" s="35"/>
      <c r="S201" s="35"/>
      <c r="T201" s="36"/>
      <c r="U201" s="35"/>
      <c r="V201" s="35"/>
      <c r="W201" s="35"/>
      <c r="X201" s="35" t="s">
        <v>360</v>
      </c>
      <c r="Y201" s="35" t="s">
        <v>283</v>
      </c>
    </row>
    <row r="202" spans="1:25" ht="15.75" thickBot="1" x14ac:dyDescent="0.3">
      <c r="A202" s="34" t="s">
        <v>166</v>
      </c>
      <c r="B202" s="35" t="s">
        <v>153</v>
      </c>
      <c r="C202" s="35" t="s">
        <v>331</v>
      </c>
      <c r="D202" s="35" t="s">
        <v>332</v>
      </c>
      <c r="E202" s="35" t="s">
        <v>333</v>
      </c>
      <c r="F202" s="35" t="s">
        <v>110</v>
      </c>
      <c r="G202" s="35" t="s">
        <v>111</v>
      </c>
      <c r="H202" s="35" t="s">
        <v>112</v>
      </c>
      <c r="I202" s="35" t="s">
        <v>465</v>
      </c>
      <c r="J202" s="41"/>
      <c r="K202" s="41"/>
      <c r="L202" s="87">
        <v>-10902487</v>
      </c>
      <c r="M202" s="87">
        <v>10902487</v>
      </c>
      <c r="N202" s="87"/>
      <c r="O202" s="35" t="s">
        <v>114</v>
      </c>
      <c r="P202" s="35" t="s">
        <v>336</v>
      </c>
      <c r="Q202" s="35" t="s">
        <v>354</v>
      </c>
      <c r="R202" s="35"/>
      <c r="S202" s="35"/>
      <c r="T202" s="36"/>
      <c r="U202" s="35"/>
      <c r="V202" s="35"/>
      <c r="W202" s="35"/>
      <c r="X202" s="35" t="s">
        <v>360</v>
      </c>
      <c r="Y202" s="35" t="s">
        <v>283</v>
      </c>
    </row>
    <row r="203" spans="1:25" ht="15.75" hidden="1" thickBot="1" x14ac:dyDescent="0.3">
      <c r="A203" s="34" t="s">
        <v>105</v>
      </c>
      <c r="B203" s="35" t="s">
        <v>106</v>
      </c>
      <c r="C203" s="35" t="s">
        <v>147</v>
      </c>
      <c r="D203" s="35" t="s">
        <v>362</v>
      </c>
      <c r="E203" s="35" t="s">
        <v>364</v>
      </c>
      <c r="F203" s="35" t="s">
        <v>110</v>
      </c>
      <c r="G203" s="35" t="s">
        <v>111</v>
      </c>
      <c r="H203" s="35" t="s">
        <v>112</v>
      </c>
      <c r="I203" s="35" t="s">
        <v>457</v>
      </c>
      <c r="J203" s="41"/>
      <c r="K203" s="41"/>
      <c r="L203" s="87">
        <v>3500000</v>
      </c>
      <c r="M203" s="87"/>
      <c r="N203" s="87">
        <v>3500000</v>
      </c>
      <c r="O203" s="35" t="s">
        <v>114</v>
      </c>
      <c r="P203" s="35" t="s">
        <v>152</v>
      </c>
      <c r="Q203" s="35" t="s">
        <v>452</v>
      </c>
      <c r="R203" s="35"/>
      <c r="S203" s="35"/>
      <c r="T203" s="36"/>
      <c r="U203" s="35" t="s">
        <v>370</v>
      </c>
      <c r="V203" s="35"/>
      <c r="W203" s="35"/>
      <c r="X203" s="35" t="s">
        <v>323</v>
      </c>
      <c r="Y203" s="35" t="s">
        <v>283</v>
      </c>
    </row>
    <row r="204" spans="1:25" ht="15.75" hidden="1" thickBot="1" x14ac:dyDescent="0.3">
      <c r="A204" s="34" t="s">
        <v>105</v>
      </c>
      <c r="B204" s="35" t="s">
        <v>106</v>
      </c>
      <c r="C204" s="35" t="s">
        <v>129</v>
      </c>
      <c r="D204" s="35" t="s">
        <v>211</v>
      </c>
      <c r="E204" s="35" t="s">
        <v>212</v>
      </c>
      <c r="F204" s="35" t="s">
        <v>110</v>
      </c>
      <c r="G204" s="35" t="s">
        <v>111</v>
      </c>
      <c r="H204" s="35" t="s">
        <v>112</v>
      </c>
      <c r="I204" s="35" t="s">
        <v>458</v>
      </c>
      <c r="J204" s="41"/>
      <c r="K204" s="41"/>
      <c r="L204" s="87">
        <v>6500000</v>
      </c>
      <c r="M204" s="87"/>
      <c r="N204" s="87">
        <v>6500000</v>
      </c>
      <c r="O204" s="35" t="s">
        <v>114</v>
      </c>
      <c r="P204" s="35" t="s">
        <v>152</v>
      </c>
      <c r="Q204" s="35" t="s">
        <v>453</v>
      </c>
      <c r="R204" s="35"/>
      <c r="S204" s="35"/>
      <c r="T204" s="36"/>
      <c r="U204" s="35" t="s">
        <v>370</v>
      </c>
      <c r="V204" s="35"/>
      <c r="W204" s="35"/>
      <c r="X204" s="35" t="s">
        <v>323</v>
      </c>
      <c r="Y204" s="35" t="s">
        <v>283</v>
      </c>
    </row>
    <row r="205" spans="1:25" ht="15.75" hidden="1" thickBot="1" x14ac:dyDescent="0.3">
      <c r="A205" s="34" t="s">
        <v>105</v>
      </c>
      <c r="B205" s="35" t="s">
        <v>138</v>
      </c>
      <c r="C205" s="35" t="s">
        <v>139</v>
      </c>
      <c r="D205" s="35" t="s">
        <v>82</v>
      </c>
      <c r="E205" s="35" t="s">
        <v>83</v>
      </c>
      <c r="F205" s="35" t="s">
        <v>110</v>
      </c>
      <c r="G205" s="35" t="s">
        <v>111</v>
      </c>
      <c r="H205" s="35" t="s">
        <v>112</v>
      </c>
      <c r="I205" s="35" t="s">
        <v>459</v>
      </c>
      <c r="J205" s="41"/>
      <c r="K205" s="41"/>
      <c r="L205" s="87">
        <v>1073000</v>
      </c>
      <c r="M205" s="87"/>
      <c r="N205" s="87">
        <v>1073000</v>
      </c>
      <c r="O205" s="35" t="s">
        <v>114</v>
      </c>
      <c r="P205" s="35" t="s">
        <v>152</v>
      </c>
      <c r="Q205" s="35" t="s">
        <v>454</v>
      </c>
      <c r="R205" s="35"/>
      <c r="S205" s="35"/>
      <c r="T205" s="36"/>
      <c r="U205" s="35" t="s">
        <v>370</v>
      </c>
      <c r="V205" s="35"/>
      <c r="W205" s="35"/>
      <c r="X205" s="35" t="s">
        <v>323</v>
      </c>
      <c r="Y205" s="35" t="s">
        <v>283</v>
      </c>
    </row>
    <row r="206" spans="1:25" ht="15.75" hidden="1" thickBot="1" x14ac:dyDescent="0.3">
      <c r="A206" s="34" t="s">
        <v>105</v>
      </c>
      <c r="B206" s="35" t="s">
        <v>138</v>
      </c>
      <c r="C206" s="35" t="s">
        <v>139</v>
      </c>
      <c r="D206" s="35" t="s">
        <v>82</v>
      </c>
      <c r="E206" s="35" t="s">
        <v>83</v>
      </c>
      <c r="F206" s="35" t="s">
        <v>110</v>
      </c>
      <c r="G206" s="35" t="s">
        <v>111</v>
      </c>
      <c r="H206" s="35" t="s">
        <v>112</v>
      </c>
      <c r="I206" s="35" t="s">
        <v>459</v>
      </c>
      <c r="J206" s="41"/>
      <c r="K206" s="41"/>
      <c r="L206" s="87">
        <f>1700000-L205</f>
        <v>627000</v>
      </c>
      <c r="M206" s="87"/>
      <c r="N206" s="87">
        <v>627000</v>
      </c>
      <c r="O206" s="35" t="s">
        <v>114</v>
      </c>
      <c r="P206" s="35" t="s">
        <v>152</v>
      </c>
      <c r="Q206" s="35" t="s">
        <v>454</v>
      </c>
      <c r="R206" s="35"/>
      <c r="S206" s="35"/>
      <c r="T206" s="36"/>
      <c r="U206" s="35" t="s">
        <v>370</v>
      </c>
      <c r="V206" s="35"/>
      <c r="W206" s="35"/>
      <c r="X206" s="35" t="s">
        <v>146</v>
      </c>
      <c r="Y206" s="35" t="s">
        <v>283</v>
      </c>
    </row>
    <row r="207" spans="1:25" ht="15.75" hidden="1" thickBot="1" x14ac:dyDescent="0.3">
      <c r="A207" s="34" t="s">
        <v>105</v>
      </c>
      <c r="B207" s="35" t="s">
        <v>120</v>
      </c>
      <c r="C207" s="35" t="s">
        <v>298</v>
      </c>
      <c r="D207" s="35" t="s">
        <v>69</v>
      </c>
      <c r="E207" s="35" t="s">
        <v>70</v>
      </c>
      <c r="F207" s="35" t="s">
        <v>110</v>
      </c>
      <c r="G207" s="35" t="s">
        <v>111</v>
      </c>
      <c r="H207" s="35" t="s">
        <v>112</v>
      </c>
      <c r="I207" s="35" t="s">
        <v>460</v>
      </c>
      <c r="J207" s="41"/>
      <c r="K207" s="41"/>
      <c r="L207" s="87">
        <v>500000</v>
      </c>
      <c r="M207" s="87"/>
      <c r="N207" s="87">
        <v>500000</v>
      </c>
      <c r="O207" s="35" t="s">
        <v>114</v>
      </c>
      <c r="P207" s="35" t="s">
        <v>152</v>
      </c>
      <c r="Q207" s="35" t="s">
        <v>455</v>
      </c>
      <c r="R207" s="35"/>
      <c r="S207" s="35"/>
      <c r="T207" s="36"/>
      <c r="U207" s="35" t="s">
        <v>370</v>
      </c>
      <c r="V207" s="35"/>
      <c r="W207" s="35"/>
      <c r="X207" s="35" t="s">
        <v>146</v>
      </c>
      <c r="Y207" s="35" t="s">
        <v>283</v>
      </c>
    </row>
    <row r="208" spans="1:25" ht="15.75" hidden="1" thickBot="1" x14ac:dyDescent="0.3">
      <c r="A208" s="34" t="s">
        <v>105</v>
      </c>
      <c r="B208" s="35" t="s">
        <v>138</v>
      </c>
      <c r="C208" s="35" t="s">
        <v>139</v>
      </c>
      <c r="D208" s="35" t="s">
        <v>82</v>
      </c>
      <c r="E208" s="35" t="s">
        <v>83</v>
      </c>
      <c r="F208" s="35" t="s">
        <v>110</v>
      </c>
      <c r="G208" s="35" t="s">
        <v>111</v>
      </c>
      <c r="H208" s="35" t="s">
        <v>112</v>
      </c>
      <c r="I208" s="35" t="s">
        <v>461</v>
      </c>
      <c r="J208" s="41"/>
      <c r="K208" s="41"/>
      <c r="L208" s="87">
        <v>6000000</v>
      </c>
      <c r="M208" s="87"/>
      <c r="N208" s="87">
        <v>6000000</v>
      </c>
      <c r="O208" s="35" t="s">
        <v>114</v>
      </c>
      <c r="P208" s="35" t="s">
        <v>152</v>
      </c>
      <c r="Q208" s="35" t="s">
        <v>456</v>
      </c>
      <c r="R208" s="35"/>
      <c r="S208" s="35"/>
      <c r="T208" s="36"/>
      <c r="U208" s="35" t="s">
        <v>370</v>
      </c>
      <c r="V208" s="35"/>
      <c r="W208" s="35"/>
      <c r="X208" s="35" t="s">
        <v>146</v>
      </c>
      <c r="Y208" s="35" t="s">
        <v>283</v>
      </c>
    </row>
    <row r="209" spans="1:25" ht="15.75" hidden="1" thickBot="1" x14ac:dyDescent="0.3">
      <c r="A209" s="34" t="s">
        <v>105</v>
      </c>
      <c r="B209" s="35" t="s">
        <v>120</v>
      </c>
      <c r="C209" s="35" t="s">
        <v>127</v>
      </c>
      <c r="D209" s="35" t="s">
        <v>363</v>
      </c>
      <c r="E209" s="35" t="s">
        <v>365</v>
      </c>
      <c r="F209" s="35" t="s">
        <v>110</v>
      </c>
      <c r="G209" s="35" t="s">
        <v>111</v>
      </c>
      <c r="H209" s="35" t="s">
        <v>112</v>
      </c>
      <c r="I209" s="35" t="s">
        <v>462</v>
      </c>
      <c r="J209" s="41"/>
      <c r="K209" s="41"/>
      <c r="L209" s="87">
        <v>200000</v>
      </c>
      <c r="M209" s="87"/>
      <c r="N209" s="87">
        <v>200000</v>
      </c>
      <c r="O209" s="35" t="s">
        <v>114</v>
      </c>
      <c r="P209" s="35" t="s">
        <v>152</v>
      </c>
      <c r="Q209" s="35" t="s">
        <v>366</v>
      </c>
      <c r="R209" s="35"/>
      <c r="S209" s="35"/>
      <c r="T209" s="36"/>
      <c r="U209" s="35" t="s">
        <v>370</v>
      </c>
      <c r="V209" s="35"/>
      <c r="W209" s="35"/>
      <c r="X209" s="35" t="s">
        <v>146</v>
      </c>
      <c r="Y209" s="35" t="s">
        <v>283</v>
      </c>
    </row>
    <row r="210" spans="1:25" ht="15.75" hidden="1" thickBot="1" x14ac:dyDescent="0.3">
      <c r="A210" s="34" t="s">
        <v>105</v>
      </c>
      <c r="B210" s="35" t="s">
        <v>138</v>
      </c>
      <c r="C210" s="35" t="s">
        <v>367</v>
      </c>
      <c r="D210" s="35" t="s">
        <v>84</v>
      </c>
      <c r="E210" s="35" t="s">
        <v>85</v>
      </c>
      <c r="F210" s="35" t="s">
        <v>110</v>
      </c>
      <c r="G210" s="35" t="s">
        <v>111</v>
      </c>
      <c r="H210" s="35" t="s">
        <v>112</v>
      </c>
      <c r="I210" s="146" t="s">
        <v>467</v>
      </c>
      <c r="J210" s="41"/>
      <c r="K210" s="41"/>
      <c r="L210" s="87">
        <v>-2280750</v>
      </c>
      <c r="M210" s="87">
        <v>2280750</v>
      </c>
      <c r="N210" s="87"/>
      <c r="O210" s="35" t="s">
        <v>114</v>
      </c>
      <c r="P210" s="35" t="s">
        <v>152</v>
      </c>
      <c r="Q210" s="35" t="s">
        <v>354</v>
      </c>
      <c r="R210" s="35"/>
      <c r="S210" s="35"/>
      <c r="T210" s="36"/>
      <c r="U210" s="35" t="s">
        <v>370</v>
      </c>
      <c r="V210" s="35"/>
      <c r="W210" s="35"/>
      <c r="X210" s="35" t="s">
        <v>323</v>
      </c>
      <c r="Y210" s="35" t="s">
        <v>283</v>
      </c>
    </row>
    <row r="211" spans="1:25" ht="15.75" hidden="1" thickBot="1" x14ac:dyDescent="0.3">
      <c r="A211" s="34" t="s">
        <v>105</v>
      </c>
      <c r="B211" s="35" t="s">
        <v>138</v>
      </c>
      <c r="C211" s="35" t="s">
        <v>367</v>
      </c>
      <c r="D211" s="35" t="s">
        <v>84</v>
      </c>
      <c r="E211" s="35" t="s">
        <v>85</v>
      </c>
      <c r="F211" s="35" t="s">
        <v>110</v>
      </c>
      <c r="G211" s="35" t="s">
        <v>111</v>
      </c>
      <c r="H211" s="35" t="s">
        <v>112</v>
      </c>
      <c r="I211" s="146" t="s">
        <v>467</v>
      </c>
      <c r="J211" s="41"/>
      <c r="K211" s="41"/>
      <c r="L211" s="87">
        <v>-592995</v>
      </c>
      <c r="M211" s="87">
        <v>592995</v>
      </c>
      <c r="N211" s="87"/>
      <c r="O211" s="35" t="s">
        <v>114</v>
      </c>
      <c r="P211" s="35" t="s">
        <v>174</v>
      </c>
      <c r="Q211" s="35" t="s">
        <v>354</v>
      </c>
      <c r="R211" s="35"/>
      <c r="S211" s="35"/>
      <c r="T211" s="36"/>
      <c r="U211" s="35" t="s">
        <v>370</v>
      </c>
      <c r="V211" s="35"/>
      <c r="W211" s="35"/>
      <c r="X211" s="35" t="s">
        <v>323</v>
      </c>
      <c r="Y211" s="35" t="s">
        <v>304</v>
      </c>
    </row>
    <row r="212" spans="1:25" ht="15.75" hidden="1" thickBot="1" x14ac:dyDescent="0.3">
      <c r="A212" s="34" t="s">
        <v>105</v>
      </c>
      <c r="B212" s="35" t="s">
        <v>138</v>
      </c>
      <c r="C212" s="35" t="s">
        <v>367</v>
      </c>
      <c r="D212" s="35" t="s">
        <v>84</v>
      </c>
      <c r="E212" s="35" t="s">
        <v>85</v>
      </c>
      <c r="F212" s="35" t="s">
        <v>110</v>
      </c>
      <c r="G212" s="35" t="s">
        <v>111</v>
      </c>
      <c r="H212" s="35" t="s">
        <v>112</v>
      </c>
      <c r="I212" s="146" t="s">
        <v>467</v>
      </c>
      <c r="J212" s="41"/>
      <c r="K212" s="41"/>
      <c r="L212" s="87">
        <v>-547380</v>
      </c>
      <c r="M212" s="87">
        <v>547380</v>
      </c>
      <c r="N212" s="87"/>
      <c r="O212" s="35" t="s">
        <v>114</v>
      </c>
      <c r="P212" s="35" t="s">
        <v>115</v>
      </c>
      <c r="Q212" s="35" t="s">
        <v>354</v>
      </c>
      <c r="R212" s="35"/>
      <c r="S212" s="35"/>
      <c r="T212" s="36"/>
      <c r="U212" s="35" t="s">
        <v>370</v>
      </c>
      <c r="V212" s="35"/>
      <c r="W212" s="35"/>
      <c r="X212" s="35" t="s">
        <v>323</v>
      </c>
      <c r="Y212" s="35" t="s">
        <v>512</v>
      </c>
    </row>
    <row r="213" spans="1:25" ht="15.75" hidden="1" thickBot="1" x14ac:dyDescent="0.3">
      <c r="A213" s="34" t="s">
        <v>105</v>
      </c>
      <c r="B213" s="35" t="s">
        <v>138</v>
      </c>
      <c r="C213" s="35" t="s">
        <v>367</v>
      </c>
      <c r="D213" s="35" t="s">
        <v>84</v>
      </c>
      <c r="E213" s="35" t="s">
        <v>85</v>
      </c>
      <c r="F213" s="35" t="s">
        <v>110</v>
      </c>
      <c r="G213" s="35" t="s">
        <v>111</v>
      </c>
      <c r="H213" s="35" t="s">
        <v>112</v>
      </c>
      <c r="I213" s="146" t="s">
        <v>467</v>
      </c>
      <c r="J213" s="41"/>
      <c r="K213" s="41"/>
      <c r="L213" s="87">
        <v>-638610</v>
      </c>
      <c r="M213" s="87">
        <v>638610</v>
      </c>
      <c r="N213" s="87"/>
      <c r="O213" s="35" t="s">
        <v>114</v>
      </c>
      <c r="P213" s="35" t="s">
        <v>508</v>
      </c>
      <c r="Q213" s="35" t="s">
        <v>354</v>
      </c>
      <c r="R213" s="35"/>
      <c r="S213" s="35"/>
      <c r="T213" s="36"/>
      <c r="U213" s="35" t="s">
        <v>370</v>
      </c>
      <c r="V213" s="35"/>
      <c r="W213" s="35"/>
      <c r="X213" s="35" t="s">
        <v>323</v>
      </c>
      <c r="Y213" s="35" t="s">
        <v>283</v>
      </c>
    </row>
    <row r="214" spans="1:25" ht="15.75" hidden="1" thickBot="1" x14ac:dyDescent="0.3">
      <c r="A214" s="34" t="s">
        <v>105</v>
      </c>
      <c r="B214" s="35" t="s">
        <v>138</v>
      </c>
      <c r="C214" s="35" t="s">
        <v>367</v>
      </c>
      <c r="D214" s="35" t="s">
        <v>84</v>
      </c>
      <c r="E214" s="35" t="s">
        <v>85</v>
      </c>
      <c r="F214" s="35" t="s">
        <v>110</v>
      </c>
      <c r="G214" s="35" t="s">
        <v>111</v>
      </c>
      <c r="H214" s="35" t="s">
        <v>112</v>
      </c>
      <c r="I214" s="146" t="s">
        <v>467</v>
      </c>
      <c r="J214" s="41"/>
      <c r="K214" s="41"/>
      <c r="L214" s="87">
        <v>-1277220</v>
      </c>
      <c r="M214" s="87">
        <v>1277220</v>
      </c>
      <c r="N214" s="87"/>
      <c r="O214" s="35" t="s">
        <v>114</v>
      </c>
      <c r="P214" s="35" t="s">
        <v>164</v>
      </c>
      <c r="Q214" s="35" t="s">
        <v>354</v>
      </c>
      <c r="R214" s="35"/>
      <c r="S214" s="35"/>
      <c r="T214" s="36"/>
      <c r="U214" s="35" t="s">
        <v>370</v>
      </c>
      <c r="V214" s="35"/>
      <c r="W214" s="35"/>
      <c r="X214" s="35" t="s">
        <v>323</v>
      </c>
      <c r="Y214" s="35" t="s">
        <v>283</v>
      </c>
    </row>
    <row r="215" spans="1:25" ht="15.75" hidden="1" thickBot="1" x14ac:dyDescent="0.3">
      <c r="A215" s="34" t="s">
        <v>105</v>
      </c>
      <c r="B215" s="35" t="s">
        <v>138</v>
      </c>
      <c r="C215" s="35" t="s">
        <v>367</v>
      </c>
      <c r="D215" s="35" t="s">
        <v>84</v>
      </c>
      <c r="E215" s="35" t="s">
        <v>85</v>
      </c>
      <c r="F215" s="35" t="s">
        <v>110</v>
      </c>
      <c r="G215" s="35" t="s">
        <v>111</v>
      </c>
      <c r="H215" s="35" t="s">
        <v>112</v>
      </c>
      <c r="I215" s="146" t="s">
        <v>467</v>
      </c>
      <c r="J215" s="41"/>
      <c r="K215" s="41"/>
      <c r="L215" s="87">
        <v>-2417595</v>
      </c>
      <c r="M215" s="87">
        <v>2417595</v>
      </c>
      <c r="N215" s="87"/>
      <c r="O215" s="35" t="s">
        <v>114</v>
      </c>
      <c r="P215" s="35" t="s">
        <v>160</v>
      </c>
      <c r="Q215" s="35" t="s">
        <v>354</v>
      </c>
      <c r="R215" s="35"/>
      <c r="S215" s="35"/>
      <c r="T215" s="36"/>
      <c r="U215" s="35" t="s">
        <v>370</v>
      </c>
      <c r="V215" s="35"/>
      <c r="W215" s="35"/>
      <c r="X215" s="35" t="s">
        <v>323</v>
      </c>
      <c r="Y215" s="35" t="s">
        <v>283</v>
      </c>
    </row>
    <row r="216" spans="1:25" ht="15.75" hidden="1" thickBot="1" x14ac:dyDescent="0.3">
      <c r="A216" s="34" t="s">
        <v>105</v>
      </c>
      <c r="B216" s="35" t="s">
        <v>138</v>
      </c>
      <c r="C216" s="35" t="s">
        <v>367</v>
      </c>
      <c r="D216" s="35" t="s">
        <v>84</v>
      </c>
      <c r="E216" s="35" t="s">
        <v>85</v>
      </c>
      <c r="F216" s="35" t="s">
        <v>110</v>
      </c>
      <c r="G216" s="35" t="s">
        <v>111</v>
      </c>
      <c r="H216" s="35" t="s">
        <v>112</v>
      </c>
      <c r="I216" s="146" t="s">
        <v>467</v>
      </c>
      <c r="J216" s="41"/>
      <c r="K216" s="41"/>
      <c r="L216" s="87">
        <v>-136845</v>
      </c>
      <c r="M216" s="87">
        <v>136845</v>
      </c>
      <c r="N216" s="87"/>
      <c r="O216" s="35" t="s">
        <v>114</v>
      </c>
      <c r="P216" s="35" t="s">
        <v>295</v>
      </c>
      <c r="Q216" s="35" t="s">
        <v>354</v>
      </c>
      <c r="R216" s="35"/>
      <c r="S216" s="35"/>
      <c r="T216" s="36"/>
      <c r="U216" s="35" t="s">
        <v>370</v>
      </c>
      <c r="V216" s="35"/>
      <c r="W216" s="35"/>
      <c r="X216" s="35" t="s">
        <v>323</v>
      </c>
      <c r="Y216" s="35" t="s">
        <v>283</v>
      </c>
    </row>
    <row r="217" spans="1:25" ht="15.75" hidden="1" thickBot="1" x14ac:dyDescent="0.3">
      <c r="A217" s="34" t="s">
        <v>105</v>
      </c>
      <c r="B217" s="35" t="s">
        <v>138</v>
      </c>
      <c r="C217" s="35" t="s">
        <v>367</v>
      </c>
      <c r="D217" s="35" t="s">
        <v>84</v>
      </c>
      <c r="E217" s="35" t="s">
        <v>85</v>
      </c>
      <c r="F217" s="35" t="s">
        <v>110</v>
      </c>
      <c r="G217" s="35" t="s">
        <v>111</v>
      </c>
      <c r="H217" s="35" t="s">
        <v>112</v>
      </c>
      <c r="I217" s="146" t="s">
        <v>467</v>
      </c>
      <c r="J217" s="41"/>
      <c r="K217" s="41"/>
      <c r="L217" s="87">
        <v>-136845</v>
      </c>
      <c r="M217" s="87">
        <v>136845</v>
      </c>
      <c r="N217" s="87"/>
      <c r="O217" s="35" t="s">
        <v>114</v>
      </c>
      <c r="P217" s="35" t="s">
        <v>509</v>
      </c>
      <c r="Q217" s="35" t="s">
        <v>354</v>
      </c>
      <c r="R217" s="35"/>
      <c r="S217" s="35"/>
      <c r="T217" s="36"/>
      <c r="U217" s="35" t="s">
        <v>370</v>
      </c>
      <c r="V217" s="35"/>
      <c r="W217" s="35"/>
      <c r="X217" s="35" t="s">
        <v>323</v>
      </c>
      <c r="Y217" s="35" t="s">
        <v>283</v>
      </c>
    </row>
    <row r="218" spans="1:25" ht="15.75" hidden="1" thickBot="1" x14ac:dyDescent="0.3">
      <c r="A218" s="34" t="s">
        <v>105</v>
      </c>
      <c r="B218" s="35" t="s">
        <v>138</v>
      </c>
      <c r="C218" s="35" t="s">
        <v>367</v>
      </c>
      <c r="D218" s="35" t="s">
        <v>84</v>
      </c>
      <c r="E218" s="35" t="s">
        <v>85</v>
      </c>
      <c r="F218" s="35" t="s">
        <v>110</v>
      </c>
      <c r="G218" s="35" t="s">
        <v>111</v>
      </c>
      <c r="H218" s="35" t="s">
        <v>112</v>
      </c>
      <c r="I218" s="146" t="s">
        <v>467</v>
      </c>
      <c r="J218" s="41"/>
      <c r="K218" s="41"/>
      <c r="L218" s="87">
        <v>-228075</v>
      </c>
      <c r="M218" s="87">
        <v>228075</v>
      </c>
      <c r="N218" s="87"/>
      <c r="O218" s="35" t="s">
        <v>114</v>
      </c>
      <c r="P218" s="35" t="s">
        <v>510</v>
      </c>
      <c r="Q218" s="35" t="s">
        <v>354</v>
      </c>
      <c r="R218" s="35"/>
      <c r="S218" s="35"/>
      <c r="T218" s="36"/>
      <c r="U218" s="35" t="s">
        <v>370</v>
      </c>
      <c r="V218" s="35"/>
      <c r="W218" s="35"/>
      <c r="X218" s="35" t="s">
        <v>323</v>
      </c>
      <c r="Y218" s="35" t="s">
        <v>283</v>
      </c>
    </row>
    <row r="219" spans="1:25" ht="15.75" hidden="1" thickBot="1" x14ac:dyDescent="0.3">
      <c r="A219" s="34" t="s">
        <v>105</v>
      </c>
      <c r="B219" s="35" t="s">
        <v>138</v>
      </c>
      <c r="C219" s="35" t="s">
        <v>367</v>
      </c>
      <c r="D219" s="35" t="s">
        <v>84</v>
      </c>
      <c r="E219" s="35" t="s">
        <v>85</v>
      </c>
      <c r="F219" s="35" t="s">
        <v>110</v>
      </c>
      <c r="G219" s="35" t="s">
        <v>111</v>
      </c>
      <c r="H219" s="35" t="s">
        <v>112</v>
      </c>
      <c r="I219" s="146" t="s">
        <v>467</v>
      </c>
      <c r="J219" s="41"/>
      <c r="K219" s="41"/>
      <c r="L219" s="87">
        <v>-182460</v>
      </c>
      <c r="M219" s="87">
        <v>182460</v>
      </c>
      <c r="N219" s="87"/>
      <c r="O219" s="35" t="s">
        <v>114</v>
      </c>
      <c r="P219" s="35" t="s">
        <v>350</v>
      </c>
      <c r="Q219" s="35" t="s">
        <v>354</v>
      </c>
      <c r="R219" s="35"/>
      <c r="S219" s="35"/>
      <c r="T219" s="36"/>
      <c r="U219" s="35" t="s">
        <v>370</v>
      </c>
      <c r="V219" s="35"/>
      <c r="W219" s="35"/>
      <c r="X219" s="35" t="s">
        <v>323</v>
      </c>
      <c r="Y219" s="35" t="s">
        <v>283</v>
      </c>
    </row>
    <row r="220" spans="1:25" ht="15.75" hidden="1" thickBot="1" x14ac:dyDescent="0.3">
      <c r="A220" s="34" t="s">
        <v>105</v>
      </c>
      <c r="B220" s="35" t="s">
        <v>138</v>
      </c>
      <c r="C220" s="35" t="s">
        <v>367</v>
      </c>
      <c r="D220" s="35" t="s">
        <v>84</v>
      </c>
      <c r="E220" s="35" t="s">
        <v>85</v>
      </c>
      <c r="F220" s="35" t="s">
        <v>110</v>
      </c>
      <c r="G220" s="35" t="s">
        <v>111</v>
      </c>
      <c r="H220" s="35" t="s">
        <v>112</v>
      </c>
      <c r="I220" s="146" t="s">
        <v>467</v>
      </c>
      <c r="J220" s="41"/>
      <c r="K220" s="41"/>
      <c r="L220" s="87">
        <v>-136845</v>
      </c>
      <c r="M220" s="87">
        <v>136845</v>
      </c>
      <c r="N220" s="87"/>
      <c r="O220" s="35" t="s">
        <v>114</v>
      </c>
      <c r="P220" s="35" t="s">
        <v>185</v>
      </c>
      <c r="Q220" s="35" t="s">
        <v>354</v>
      </c>
      <c r="R220" s="35"/>
      <c r="S220" s="35"/>
      <c r="T220" s="36"/>
      <c r="U220" s="35" t="s">
        <v>370</v>
      </c>
      <c r="V220" s="35"/>
      <c r="W220" s="35"/>
      <c r="X220" s="35" t="s">
        <v>323</v>
      </c>
      <c r="Y220" s="35" t="s">
        <v>283</v>
      </c>
    </row>
    <row r="221" spans="1:25" ht="15.75" hidden="1" thickBot="1" x14ac:dyDescent="0.3">
      <c r="A221" s="34" t="s">
        <v>105</v>
      </c>
      <c r="B221" s="35" t="s">
        <v>138</v>
      </c>
      <c r="C221" s="35" t="s">
        <v>367</v>
      </c>
      <c r="D221" s="35" t="s">
        <v>84</v>
      </c>
      <c r="E221" s="35" t="s">
        <v>85</v>
      </c>
      <c r="F221" s="35" t="s">
        <v>110</v>
      </c>
      <c r="G221" s="35" t="s">
        <v>111</v>
      </c>
      <c r="H221" s="35" t="s">
        <v>112</v>
      </c>
      <c r="I221" s="146" t="s">
        <v>467</v>
      </c>
      <c r="J221" s="41"/>
      <c r="K221" s="41"/>
      <c r="L221" s="87">
        <v>-182460</v>
      </c>
      <c r="M221" s="87">
        <v>182460</v>
      </c>
      <c r="N221" s="87"/>
      <c r="O221" s="35" t="s">
        <v>114</v>
      </c>
      <c r="P221" s="35" t="s">
        <v>511</v>
      </c>
      <c r="Q221" s="35" t="s">
        <v>354</v>
      </c>
      <c r="R221" s="35"/>
      <c r="S221" s="35"/>
      <c r="T221" s="36"/>
      <c r="U221" s="35" t="s">
        <v>370</v>
      </c>
      <c r="V221" s="35"/>
      <c r="W221" s="35"/>
      <c r="X221" s="35" t="s">
        <v>323</v>
      </c>
      <c r="Y221" s="35" t="s">
        <v>283</v>
      </c>
    </row>
    <row r="222" spans="1:25" ht="15.75" hidden="1" thickBot="1" x14ac:dyDescent="0.3">
      <c r="A222" s="34" t="s">
        <v>105</v>
      </c>
      <c r="B222" s="35" t="s">
        <v>138</v>
      </c>
      <c r="C222" s="35" t="s">
        <v>367</v>
      </c>
      <c r="D222" s="35" t="s">
        <v>84</v>
      </c>
      <c r="E222" s="35" t="s">
        <v>85</v>
      </c>
      <c r="F222" s="35" t="s">
        <v>110</v>
      </c>
      <c r="G222" s="35" t="s">
        <v>111</v>
      </c>
      <c r="H222" s="35" t="s">
        <v>112</v>
      </c>
      <c r="I222" s="146" t="s">
        <v>467</v>
      </c>
      <c r="J222" s="41"/>
      <c r="K222" s="41"/>
      <c r="L222" s="87">
        <v>-182460</v>
      </c>
      <c r="M222" s="87">
        <v>182460</v>
      </c>
      <c r="N222" s="87"/>
      <c r="O222" s="35" t="s">
        <v>114</v>
      </c>
      <c r="P222" s="35" t="s">
        <v>320</v>
      </c>
      <c r="Q222" s="35" t="s">
        <v>354</v>
      </c>
      <c r="R222" s="35"/>
      <c r="S222" s="35"/>
      <c r="T222" s="36"/>
      <c r="U222" s="35" t="s">
        <v>370</v>
      </c>
      <c r="V222" s="35"/>
      <c r="W222" s="35"/>
      <c r="X222" s="35" t="s">
        <v>323</v>
      </c>
      <c r="Y222" s="35" t="s">
        <v>283</v>
      </c>
    </row>
    <row r="223" spans="1:25" ht="15.75" hidden="1" thickBot="1" x14ac:dyDescent="0.3">
      <c r="A223" s="34" t="s">
        <v>105</v>
      </c>
      <c r="B223" s="35" t="s">
        <v>138</v>
      </c>
      <c r="C223" s="35" t="s">
        <v>367</v>
      </c>
      <c r="D223" s="35" t="s">
        <v>84</v>
      </c>
      <c r="E223" s="35" t="s">
        <v>85</v>
      </c>
      <c r="F223" s="35" t="s">
        <v>110</v>
      </c>
      <c r="G223" s="35" t="s">
        <v>111</v>
      </c>
      <c r="H223" s="35" t="s">
        <v>112</v>
      </c>
      <c r="I223" s="146" t="s">
        <v>467</v>
      </c>
      <c r="J223" s="41"/>
      <c r="K223" s="41"/>
      <c r="L223" s="87">
        <v>-182460</v>
      </c>
      <c r="M223" s="87">
        <v>182460</v>
      </c>
      <c r="N223" s="87"/>
      <c r="O223" s="35" t="s">
        <v>114</v>
      </c>
      <c r="P223" s="35" t="s">
        <v>334</v>
      </c>
      <c r="Q223" s="35" t="s">
        <v>354</v>
      </c>
      <c r="R223" s="35"/>
      <c r="S223" s="35"/>
      <c r="T223" s="36"/>
      <c r="U223" s="35" t="s">
        <v>370</v>
      </c>
      <c r="V223" s="35"/>
      <c r="W223" s="35"/>
      <c r="X223" s="35" t="s">
        <v>323</v>
      </c>
      <c r="Y223" s="35" t="s">
        <v>283</v>
      </c>
    </row>
    <row r="224" spans="1:25" ht="15.75" hidden="1" thickBot="1" x14ac:dyDescent="0.3">
      <c r="A224" s="34" t="s">
        <v>105</v>
      </c>
      <c r="B224" s="35" t="s">
        <v>138</v>
      </c>
      <c r="C224" s="35" t="s">
        <v>367</v>
      </c>
      <c r="D224" s="35" t="s">
        <v>84</v>
      </c>
      <c r="E224" s="35" t="s">
        <v>85</v>
      </c>
      <c r="F224" s="35" t="s">
        <v>110</v>
      </c>
      <c r="G224" s="35" t="s">
        <v>111</v>
      </c>
      <c r="H224" s="35" t="s">
        <v>112</v>
      </c>
      <c r="I224" s="35" t="s">
        <v>463</v>
      </c>
      <c r="J224" s="41"/>
      <c r="K224" s="41"/>
      <c r="L224" s="87">
        <v>-1200000</v>
      </c>
      <c r="M224" s="87">
        <v>1200000</v>
      </c>
      <c r="N224" s="87"/>
      <c r="O224" s="35" t="s">
        <v>114</v>
      </c>
      <c r="P224" s="35" t="s">
        <v>152</v>
      </c>
      <c r="Q224" s="35" t="s">
        <v>354</v>
      </c>
      <c r="R224" s="35"/>
      <c r="S224" s="35"/>
      <c r="T224" s="36"/>
      <c r="U224" s="35" t="s">
        <v>370</v>
      </c>
      <c r="V224" s="35"/>
      <c r="W224" s="35"/>
      <c r="X224" s="35" t="s">
        <v>323</v>
      </c>
      <c r="Y224" s="35" t="s">
        <v>283</v>
      </c>
    </row>
    <row r="225" spans="1:25" ht="15.75" hidden="1" thickBot="1" x14ac:dyDescent="0.3">
      <c r="A225" s="34" t="s">
        <v>105</v>
      </c>
      <c r="B225" s="35" t="s">
        <v>138</v>
      </c>
      <c r="C225" s="35" t="s">
        <v>367</v>
      </c>
      <c r="D225" s="35" t="s">
        <v>84</v>
      </c>
      <c r="E225" s="35" t="s">
        <v>85</v>
      </c>
      <c r="F225" s="35" t="s">
        <v>110</v>
      </c>
      <c r="G225" s="35" t="s">
        <v>111</v>
      </c>
      <c r="H225" s="35" t="s">
        <v>112</v>
      </c>
      <c r="I225" s="35" t="s">
        <v>464</v>
      </c>
      <c r="J225" s="41"/>
      <c r="K225" s="41"/>
      <c r="L225" s="87">
        <v>-750000</v>
      </c>
      <c r="M225" s="87">
        <v>750000</v>
      </c>
      <c r="N225" s="87"/>
      <c r="O225" s="35" t="s">
        <v>114</v>
      </c>
      <c r="P225" s="35" t="s">
        <v>152</v>
      </c>
      <c r="Q225" s="35" t="s">
        <v>354</v>
      </c>
      <c r="R225" s="35"/>
      <c r="S225" s="35"/>
      <c r="T225" s="36"/>
      <c r="U225" s="35" t="s">
        <v>370</v>
      </c>
      <c r="V225" s="35"/>
      <c r="W225" s="35"/>
      <c r="X225" s="35" t="s">
        <v>323</v>
      </c>
      <c r="Y225" s="35" t="s">
        <v>283</v>
      </c>
    </row>
    <row r="226" spans="1:25" ht="15.75" hidden="1" thickBot="1" x14ac:dyDescent="0.3">
      <c r="A226" s="34" t="s">
        <v>105</v>
      </c>
      <c r="B226" s="35" t="s">
        <v>272</v>
      </c>
      <c r="C226" s="35" t="s">
        <v>273</v>
      </c>
      <c r="D226" s="35" t="s">
        <v>358</v>
      </c>
      <c r="E226" s="35" t="s">
        <v>359</v>
      </c>
      <c r="F226" s="35" t="s">
        <v>110</v>
      </c>
      <c r="G226" s="35" t="s">
        <v>111</v>
      </c>
      <c r="H226" s="35" t="s">
        <v>112</v>
      </c>
      <c r="I226" s="35" t="s">
        <v>373</v>
      </c>
      <c r="J226" s="41"/>
      <c r="K226" s="41"/>
      <c r="L226" s="87">
        <v>-7327000</v>
      </c>
      <c r="M226" s="87">
        <v>7327000</v>
      </c>
      <c r="N226" s="87"/>
      <c r="O226" s="35" t="s">
        <v>114</v>
      </c>
      <c r="P226" s="35" t="s">
        <v>160</v>
      </c>
      <c r="Q226" s="35" t="s">
        <v>354</v>
      </c>
      <c r="R226" s="35"/>
      <c r="S226" s="35"/>
      <c r="T226" s="36"/>
      <c r="U226" s="35" t="s">
        <v>353</v>
      </c>
      <c r="V226" s="35"/>
      <c r="W226" s="35"/>
      <c r="X226" s="35" t="s">
        <v>146</v>
      </c>
      <c r="Y226" s="35" t="s">
        <v>283</v>
      </c>
    </row>
    <row r="227" spans="1:25" ht="16.5" thickTop="1" thickBot="1" x14ac:dyDescent="0.3">
      <c r="A227" s="43"/>
      <c r="B227" s="44"/>
      <c r="C227" s="44"/>
      <c r="D227" s="44"/>
      <c r="E227" s="44"/>
      <c r="F227" s="44"/>
      <c r="G227" s="44"/>
      <c r="H227" s="44"/>
      <c r="I227" s="44"/>
      <c r="J227" s="45">
        <f>SUBTOTAL(9,J7:J226)</f>
        <v>0</v>
      </c>
      <c r="K227" s="45"/>
      <c r="L227" s="88">
        <f>SUBTOTAL(9,L7:L226)</f>
        <v>0</v>
      </c>
      <c r="M227" s="88">
        <f>SUBTOTAL(9,M7:M226)</f>
        <v>29586444</v>
      </c>
      <c r="N227" s="88">
        <f>SUBTOTAL(9,N7:N226)</f>
        <v>29586444</v>
      </c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6"/>
    </row>
    <row r="228" spans="1:25" ht="15.75" thickTop="1" x14ac:dyDescent="0.25"/>
    <row r="231" spans="1:25" x14ac:dyDescent="0.25">
      <c r="A231" s="147" t="s">
        <v>507</v>
      </c>
    </row>
    <row r="234" spans="1:25" ht="51.75" x14ac:dyDescent="0.25">
      <c r="A234" s="148" t="s">
        <v>468</v>
      </c>
      <c r="B234" s="148" t="s">
        <v>105</v>
      </c>
      <c r="C234" s="148" t="s">
        <v>469</v>
      </c>
      <c r="D234" s="148" t="s">
        <v>85</v>
      </c>
      <c r="E234" s="148" t="s">
        <v>470</v>
      </c>
      <c r="F234" s="149" t="s">
        <v>471</v>
      </c>
      <c r="G234" s="148" t="s">
        <v>472</v>
      </c>
      <c r="H234" s="150">
        <v>2417595</v>
      </c>
      <c r="I234" s="150">
        <v>-2417595</v>
      </c>
    </row>
    <row r="235" spans="1:25" ht="51.75" x14ac:dyDescent="0.25">
      <c r="A235" s="148" t="s">
        <v>473</v>
      </c>
      <c r="B235" s="148" t="s">
        <v>105</v>
      </c>
      <c r="C235" s="148" t="s">
        <v>474</v>
      </c>
      <c r="D235" s="148" t="s">
        <v>85</v>
      </c>
      <c r="E235" s="148" t="s">
        <v>470</v>
      </c>
      <c r="F235" s="149" t="s">
        <v>471</v>
      </c>
      <c r="G235" s="148" t="s">
        <v>475</v>
      </c>
      <c r="H235" s="150">
        <v>638610</v>
      </c>
      <c r="I235" s="150">
        <v>-638610</v>
      </c>
      <c r="M235" s="85">
        <v>3625.7</v>
      </c>
      <c r="N235" s="85">
        <v>470.01</v>
      </c>
      <c r="O235" s="188">
        <f>+M235+N235</f>
        <v>4095.71</v>
      </c>
    </row>
    <row r="236" spans="1:25" ht="51.75" x14ac:dyDescent="0.25">
      <c r="A236" s="148" t="s">
        <v>476</v>
      </c>
      <c r="B236" s="148" t="s">
        <v>105</v>
      </c>
      <c r="C236" s="148" t="s">
        <v>477</v>
      </c>
      <c r="D236" s="148" t="s">
        <v>85</v>
      </c>
      <c r="E236" s="148" t="s">
        <v>470</v>
      </c>
      <c r="F236" s="149" t="s">
        <v>471</v>
      </c>
      <c r="G236" s="148" t="s">
        <v>478</v>
      </c>
      <c r="H236" s="150">
        <v>547380</v>
      </c>
      <c r="I236" s="150">
        <v>-547380</v>
      </c>
      <c r="M236" s="85">
        <v>471.34</v>
      </c>
      <c r="N236" s="85">
        <v>61.1</v>
      </c>
      <c r="O236" s="1">
        <f>+O235*13%</f>
        <v>532.44230000000005</v>
      </c>
    </row>
    <row r="237" spans="1:25" ht="51.75" x14ac:dyDescent="0.25">
      <c r="A237" s="148" t="s">
        <v>479</v>
      </c>
      <c r="B237" s="148" t="s">
        <v>105</v>
      </c>
      <c r="C237" s="148" t="s">
        <v>480</v>
      </c>
      <c r="D237" s="148" t="s">
        <v>85</v>
      </c>
      <c r="E237" s="148" t="s">
        <v>470</v>
      </c>
      <c r="F237" s="149" t="s">
        <v>471</v>
      </c>
      <c r="G237" s="148" t="s">
        <v>481</v>
      </c>
      <c r="H237" s="150">
        <v>592995</v>
      </c>
      <c r="I237" s="150">
        <v>-592995</v>
      </c>
      <c r="M237" s="85">
        <f>+M236+M235</f>
        <v>4097.04</v>
      </c>
      <c r="N237" s="85">
        <f>+N235+N236</f>
        <v>531.11</v>
      </c>
      <c r="O237" s="188">
        <f>+O236+O235</f>
        <v>4628.1522999999997</v>
      </c>
      <c r="P237" s="188"/>
    </row>
    <row r="238" spans="1:25" ht="51.75" x14ac:dyDescent="0.25">
      <c r="A238" s="148" t="s">
        <v>482</v>
      </c>
      <c r="B238" s="148" t="s">
        <v>105</v>
      </c>
      <c r="C238" s="148" t="s">
        <v>483</v>
      </c>
      <c r="D238" s="148" t="s">
        <v>85</v>
      </c>
      <c r="E238" s="148" t="s">
        <v>470</v>
      </c>
      <c r="F238" s="149" t="s">
        <v>471</v>
      </c>
      <c r="G238" s="148" t="s">
        <v>484</v>
      </c>
      <c r="H238" s="150">
        <v>2280750</v>
      </c>
      <c r="I238" s="150">
        <v>-2280750</v>
      </c>
      <c r="M238" s="85">
        <f>+M235*2%</f>
        <v>72.513999999999996</v>
      </c>
      <c r="N238" s="85">
        <f>+N235*2%</f>
        <v>9.4001999999999999</v>
      </c>
      <c r="O238" s="188">
        <f>+M238+N238</f>
        <v>81.914199999999994</v>
      </c>
    </row>
    <row r="239" spans="1:25" ht="51.75" x14ac:dyDescent="0.25">
      <c r="A239" s="148" t="s">
        <v>485</v>
      </c>
      <c r="B239" s="148" t="s">
        <v>105</v>
      </c>
      <c r="C239" s="148" t="s">
        <v>486</v>
      </c>
      <c r="D239" s="148" t="s">
        <v>85</v>
      </c>
      <c r="E239" s="148" t="s">
        <v>470</v>
      </c>
      <c r="F239" s="149" t="s">
        <v>471</v>
      </c>
      <c r="G239" s="148" t="s">
        <v>487</v>
      </c>
      <c r="H239" s="150">
        <v>1277220</v>
      </c>
      <c r="I239" s="150">
        <v>-1277220</v>
      </c>
      <c r="M239" s="85">
        <f>+M237-M238</f>
        <v>4024.5259999999998</v>
      </c>
      <c r="N239" s="85">
        <f>+N237-N238</f>
        <v>521.70979999999997</v>
      </c>
      <c r="O239" s="188">
        <f>+M239+N239</f>
        <v>4546.2357999999995</v>
      </c>
    </row>
    <row r="240" spans="1:25" ht="51.75" x14ac:dyDescent="0.25">
      <c r="A240" s="148" t="s">
        <v>488</v>
      </c>
      <c r="B240" s="148" t="s">
        <v>105</v>
      </c>
      <c r="C240" s="148" t="s">
        <v>489</v>
      </c>
      <c r="D240" s="148" t="s">
        <v>85</v>
      </c>
      <c r="E240" s="148" t="s">
        <v>470</v>
      </c>
      <c r="F240" s="149" t="s">
        <v>471</v>
      </c>
      <c r="G240" s="148" t="s">
        <v>490</v>
      </c>
      <c r="H240" s="150">
        <v>136845</v>
      </c>
      <c r="I240" s="150">
        <v>-136845</v>
      </c>
    </row>
    <row r="241" spans="1:9" ht="51.75" x14ac:dyDescent="0.25">
      <c r="A241" s="148" t="s">
        <v>491</v>
      </c>
      <c r="B241" s="148" t="s">
        <v>105</v>
      </c>
      <c r="C241" s="148" t="s">
        <v>492</v>
      </c>
      <c r="D241" s="148" t="s">
        <v>85</v>
      </c>
      <c r="E241" s="148" t="s">
        <v>470</v>
      </c>
      <c r="F241" s="149" t="s">
        <v>471</v>
      </c>
      <c r="G241" s="148" t="s">
        <v>493</v>
      </c>
      <c r="H241" s="150">
        <v>228075</v>
      </c>
      <c r="I241" s="150">
        <v>-228075</v>
      </c>
    </row>
    <row r="242" spans="1:9" ht="51.75" x14ac:dyDescent="0.25">
      <c r="A242" s="148" t="s">
        <v>494</v>
      </c>
      <c r="B242" s="148" t="s">
        <v>105</v>
      </c>
      <c r="C242" s="148" t="s">
        <v>495</v>
      </c>
      <c r="D242" s="148" t="s">
        <v>85</v>
      </c>
      <c r="E242" s="148" t="s">
        <v>470</v>
      </c>
      <c r="F242" s="149" t="s">
        <v>471</v>
      </c>
      <c r="G242" s="148" t="s">
        <v>490</v>
      </c>
      <c r="H242" s="150">
        <v>136845</v>
      </c>
      <c r="I242" s="150">
        <v>-136845</v>
      </c>
    </row>
    <row r="243" spans="1:9" ht="51.75" x14ac:dyDescent="0.25">
      <c r="A243" s="148" t="s">
        <v>496</v>
      </c>
      <c r="B243" s="148" t="s">
        <v>105</v>
      </c>
      <c r="C243" s="148" t="s">
        <v>497</v>
      </c>
      <c r="D243" s="148" t="s">
        <v>85</v>
      </c>
      <c r="E243" s="148" t="s">
        <v>470</v>
      </c>
      <c r="F243" s="149" t="s">
        <v>471</v>
      </c>
      <c r="G243" s="148" t="s">
        <v>498</v>
      </c>
      <c r="H243" s="150">
        <v>182460</v>
      </c>
      <c r="I243" s="150">
        <v>-182460</v>
      </c>
    </row>
    <row r="244" spans="1:9" ht="51.75" x14ac:dyDescent="0.25">
      <c r="A244" s="148" t="s">
        <v>499</v>
      </c>
      <c r="B244" s="148" t="s">
        <v>105</v>
      </c>
      <c r="C244" s="148" t="s">
        <v>500</v>
      </c>
      <c r="D244" s="148" t="s">
        <v>85</v>
      </c>
      <c r="E244" s="148" t="s">
        <v>470</v>
      </c>
      <c r="F244" s="149" t="s">
        <v>471</v>
      </c>
      <c r="G244" s="148" t="s">
        <v>498</v>
      </c>
      <c r="H244" s="150">
        <v>182460</v>
      </c>
      <c r="I244" s="150">
        <v>-182460</v>
      </c>
    </row>
    <row r="245" spans="1:9" ht="51.75" x14ac:dyDescent="0.25">
      <c r="A245" s="148" t="s">
        <v>501</v>
      </c>
      <c r="B245" s="148" t="s">
        <v>105</v>
      </c>
      <c r="C245" s="148" t="s">
        <v>502</v>
      </c>
      <c r="D245" s="148" t="s">
        <v>85</v>
      </c>
      <c r="E245" s="148" t="s">
        <v>470</v>
      </c>
      <c r="F245" s="149" t="s">
        <v>471</v>
      </c>
      <c r="G245" s="148" t="s">
        <v>498</v>
      </c>
      <c r="H245" s="150">
        <v>182460</v>
      </c>
      <c r="I245" s="150">
        <v>-182460</v>
      </c>
    </row>
    <row r="246" spans="1:9" ht="51.75" x14ac:dyDescent="0.25">
      <c r="A246" s="148" t="s">
        <v>503</v>
      </c>
      <c r="B246" s="148" t="s">
        <v>105</v>
      </c>
      <c r="C246" s="148" t="s">
        <v>504</v>
      </c>
      <c r="D246" s="148" t="s">
        <v>85</v>
      </c>
      <c r="E246" s="148" t="s">
        <v>470</v>
      </c>
      <c r="F246" s="149" t="s">
        <v>471</v>
      </c>
      <c r="G246" s="148" t="s">
        <v>498</v>
      </c>
      <c r="H246" s="150">
        <v>182460</v>
      </c>
      <c r="I246" s="150">
        <v>-182460</v>
      </c>
    </row>
    <row r="247" spans="1:9" ht="51.75" x14ac:dyDescent="0.25">
      <c r="A247" s="148" t="s">
        <v>505</v>
      </c>
      <c r="B247" s="148" t="s">
        <v>105</v>
      </c>
      <c r="C247" s="148" t="s">
        <v>506</v>
      </c>
      <c r="D247" s="148" t="s">
        <v>85</v>
      </c>
      <c r="E247" s="148" t="s">
        <v>470</v>
      </c>
      <c r="F247" s="149" t="s">
        <v>471</v>
      </c>
      <c r="G247" s="148" t="s">
        <v>490</v>
      </c>
      <c r="H247" s="150">
        <v>136845</v>
      </c>
      <c r="I247" s="150">
        <v>-136845</v>
      </c>
    </row>
    <row r="248" spans="1:9" x14ac:dyDescent="0.25">
      <c r="H248" s="151">
        <f>SUM(H234:H247)</f>
        <v>9123000</v>
      </c>
      <c r="I248" s="151">
        <f>SUM(I234:I247)</f>
        <v>-9123000</v>
      </c>
    </row>
  </sheetData>
  <protectedRanges>
    <protectedRange password="C1AC" sqref="T7:X7" name="Range1_1_3"/>
  </protectedRanges>
  <autoFilter ref="A7:Y226">
    <filterColumn colId="0">
      <filters>
        <filter val="FID 544-02"/>
        <filter val="FID 544-03"/>
        <filter val="FID 544-16"/>
      </filters>
    </filterColumn>
    <filterColumn colId="14">
      <filters>
        <filter val="Financiamiento Forestal"/>
      </filters>
    </filterColumn>
  </autoFilter>
  <mergeCells count="3">
    <mergeCell ref="A1:E1"/>
    <mergeCell ref="A2:E2"/>
    <mergeCell ref="A3:E3"/>
  </mergeCells>
  <dataValidations disablePrompts="1" count="12">
    <dataValidation type="list" allowBlank="1" showInputMessage="1" showErrorMessage="1" sqref="A8:A9">
      <formula1>$AF$6</formula1>
    </dataValidation>
    <dataValidation type="list" allowBlank="1" showInputMessage="1" showErrorMessage="1" sqref="B8:B9">
      <formula1>$AG$6:$AG$14</formula1>
    </dataValidation>
    <dataValidation type="list" allowBlank="1" showInputMessage="1" showErrorMessage="1" sqref="C8:C9">
      <formula1>$AH$6:$AH$40</formula1>
    </dataValidation>
    <dataValidation type="list" allowBlank="1" showInputMessage="1" showErrorMessage="1" sqref="E8:E9">
      <formula1>$AJ$6:$AJ$117</formula1>
    </dataValidation>
    <dataValidation type="list" allowBlank="1" showInputMessage="1" showErrorMessage="1" sqref="D8:D9">
      <formula1>$AI$6:$AI$117</formula1>
    </dataValidation>
    <dataValidation type="list" allowBlank="1" showInputMessage="1" showErrorMessage="1" sqref="F8:F9">
      <formula1>$AK$6:$AK$7</formula1>
    </dataValidation>
    <dataValidation type="list" allowBlank="1" showInputMessage="1" showErrorMessage="1" sqref="G8:G10">
      <formula1>$AL$6:$AL$8</formula1>
    </dataValidation>
    <dataValidation type="list" allowBlank="1" showInputMessage="1" showErrorMessage="1" sqref="P8:P18">
      <formula1>$AQ$6:$AQ$22</formula1>
    </dataValidation>
    <dataValidation type="list" allowBlank="1" showInputMessage="1" showErrorMessage="1" sqref="O8:O18">
      <formula1>$AP$6</formula1>
    </dataValidation>
    <dataValidation type="list" allowBlank="1" showInputMessage="1" showErrorMessage="1" sqref="R8:R9">
      <formula1>$AS$6:$AS$22</formula1>
    </dataValidation>
    <dataValidation type="list" allowBlank="1" showInputMessage="1" showErrorMessage="1" sqref="U8:U13">
      <formula1>$AV$6:$AV$42</formula1>
    </dataValidation>
    <dataValidation type="list" allowBlank="1" showInputMessage="1" showErrorMessage="1" sqref="U40:U73 U183:U184 U171 U161:U167">
      <formula1>$BA$6:$BA$42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F26" sqref="F26"/>
    </sheetView>
  </sheetViews>
  <sheetFormatPr baseColWidth="10" defaultRowHeight="15" x14ac:dyDescent="0.25"/>
  <cols>
    <col min="2" max="2" width="29.140625" customWidth="1"/>
    <col min="3" max="3" width="24.42578125" bestFit="1" customWidth="1"/>
    <col min="4" max="4" width="22" bestFit="1" customWidth="1"/>
    <col min="5" max="5" width="3.85546875" customWidth="1"/>
    <col min="6" max="6" width="29.140625" customWidth="1"/>
    <col min="7" max="7" width="24.42578125" bestFit="1" customWidth="1"/>
    <col min="8" max="8" width="18.5703125" bestFit="1" customWidth="1"/>
  </cols>
  <sheetData>
    <row r="1" spans="2:8" x14ac:dyDescent="0.25">
      <c r="B1" s="47" t="s">
        <v>3</v>
      </c>
      <c r="C1" t="s">
        <v>190</v>
      </c>
      <c r="F1" s="47" t="s">
        <v>3</v>
      </c>
      <c r="G1" t="s">
        <v>190</v>
      </c>
    </row>
    <row r="3" spans="2:8" x14ac:dyDescent="0.25">
      <c r="B3" s="47" t="s">
        <v>20</v>
      </c>
      <c r="C3" s="47" t="s">
        <v>4</v>
      </c>
      <c r="D3" t="s">
        <v>339</v>
      </c>
      <c r="F3" s="47" t="s">
        <v>20</v>
      </c>
      <c r="G3" s="47" t="s">
        <v>4</v>
      </c>
      <c r="H3" t="s">
        <v>340</v>
      </c>
    </row>
    <row r="4" spans="2:8" x14ac:dyDescent="0.25">
      <c r="B4" t="s">
        <v>274</v>
      </c>
      <c r="C4" t="s">
        <v>106</v>
      </c>
      <c r="D4" s="152">
        <v>426910590</v>
      </c>
      <c r="F4" t="s">
        <v>274</v>
      </c>
      <c r="G4" t="s">
        <v>106</v>
      </c>
      <c r="H4" s="83">
        <v>538431387</v>
      </c>
    </row>
    <row r="5" spans="2:8" x14ac:dyDescent="0.25">
      <c r="C5" t="s">
        <v>120</v>
      </c>
      <c r="D5" s="152"/>
      <c r="G5" t="s">
        <v>120</v>
      </c>
      <c r="H5" s="83">
        <v>82644</v>
      </c>
    </row>
    <row r="6" spans="2:8" x14ac:dyDescent="0.25">
      <c r="C6" t="s">
        <v>138</v>
      </c>
      <c r="D6" s="152">
        <v>278650</v>
      </c>
      <c r="G6" t="s">
        <v>138</v>
      </c>
      <c r="H6" s="83">
        <v>128675131</v>
      </c>
    </row>
    <row r="7" spans="2:8" x14ac:dyDescent="0.25">
      <c r="C7" t="s">
        <v>272</v>
      </c>
      <c r="D7" s="152">
        <v>239999922</v>
      </c>
      <c r="G7" t="s">
        <v>272</v>
      </c>
      <c r="H7" s="83"/>
    </row>
    <row r="8" spans="2:8" x14ac:dyDescent="0.25">
      <c r="B8" t="s">
        <v>513</v>
      </c>
      <c r="D8" s="152">
        <v>667189162</v>
      </c>
      <c r="F8" t="s">
        <v>513</v>
      </c>
      <c r="H8" s="83">
        <v>667189162</v>
      </c>
    </row>
    <row r="9" spans="2:8" x14ac:dyDescent="0.25">
      <c r="B9" t="s">
        <v>280</v>
      </c>
      <c r="C9" t="s">
        <v>106</v>
      </c>
      <c r="D9" s="152">
        <v>5820000</v>
      </c>
      <c r="F9" t="s">
        <v>280</v>
      </c>
      <c r="G9" t="s">
        <v>106</v>
      </c>
      <c r="H9" s="83">
        <v>5820000</v>
      </c>
    </row>
    <row r="10" spans="2:8" x14ac:dyDescent="0.25">
      <c r="B10" t="s">
        <v>514</v>
      </c>
      <c r="D10" s="152">
        <v>5820000</v>
      </c>
      <c r="F10" t="s">
        <v>514</v>
      </c>
      <c r="H10" s="83">
        <v>5820000</v>
      </c>
    </row>
    <row r="11" spans="2:8" x14ac:dyDescent="0.25">
      <c r="B11" t="s">
        <v>338</v>
      </c>
      <c r="D11" s="152">
        <v>673009162</v>
      </c>
      <c r="F11" t="s">
        <v>338</v>
      </c>
      <c r="H11" s="83">
        <v>673009162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FID 544-02</vt:lpstr>
      <vt:lpstr>FID 544-03</vt:lpstr>
      <vt:lpstr>FID 544-016</vt:lpstr>
      <vt:lpstr>CONSOLIDADO</vt:lpstr>
      <vt:lpstr>FONAFIFO</vt:lpstr>
      <vt:lpstr>SIPP</vt:lpstr>
      <vt:lpstr>Hoja1</vt:lpstr>
      <vt:lpstr>B.D MODIFICACIÓN</vt:lpstr>
      <vt:lpstr>Hoja2</vt:lpstr>
      <vt:lpstr>'FID 544-016'!Área_de_impresión</vt:lpstr>
      <vt:lpstr>'FID 544-03'!Área_de_impresión</vt:lpstr>
      <vt:lpstr>SIPP!Área_de_impresión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Jara Jiménez</dc:creator>
  <cp:lastModifiedBy>Zoila Rodríguez Tencio</cp:lastModifiedBy>
  <cp:lastPrinted>2018-03-06T16:00:04Z</cp:lastPrinted>
  <dcterms:created xsi:type="dcterms:W3CDTF">2018-02-06T14:07:06Z</dcterms:created>
  <dcterms:modified xsi:type="dcterms:W3CDTF">2018-03-06T16:15:11Z</dcterms:modified>
</cp:coreProperties>
</file>